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10.25.163.244\disk1\保険者努力支援制度\02    通知・事務連絡\2025年度（令和７年度）\R070700 令和８年度取組評価分指標（都道府県分・市町村分）\02_電子決裁\市町村分\"/>
    </mc:Choice>
  </mc:AlternateContent>
  <xr:revisionPtr revIDLastSave="0" documentId="13_ncr:1_{53E422A5-886D-48CF-9032-A7736794160A}" xr6:coauthVersionLast="47" xr6:coauthVersionMax="47" xr10:uidLastSave="{00000000-0000-0000-0000-000000000000}"/>
  <bookViews>
    <workbookView xWindow="31485" yWindow="0" windowWidth="23865" windowHeight="15585" tabRatio="724" activeTab="1" xr2:uid="{00000000-000D-0000-FFFF-FFFF00000000}"/>
  </bookViews>
  <sheets>
    <sheet name="作業要領" sheetId="20" r:id="rId1"/>
    <sheet name="01自己採点表" sheetId="2" r:id="rId2"/>
    <sheet name="1行化シート" sheetId="19" r:id="rId3"/>
    <sheet name="リスト入力マスタ" sheetId="17" state="hidden" r:id="rId4"/>
    <sheet name="保険者マスタ" sheetId="21" state="hidden" r:id="rId5"/>
    <sheet name="都道府県マスタ" sheetId="11" state="hidden" r:id="rId6"/>
  </sheets>
  <externalReferences>
    <externalReference r:id="rId7"/>
    <externalReference r:id="rId8"/>
  </externalReferences>
  <definedNames>
    <definedName name="_xlnm._FilterDatabase" localSheetId="1" hidden="1">'01自己採点表'!$B$121:$P$225</definedName>
    <definedName name="_xlnm._FilterDatabase" localSheetId="2" hidden="1">'1行化シート'!$A$10:$NF$11</definedName>
    <definedName name="_xlnm._FilterDatabase" localSheetId="5" hidden="1">都道府県マスタ!#REF!</definedName>
    <definedName name="_ja1" localSheetId="2">#REF!</definedName>
    <definedName name="_ja1" localSheetId="0">#REF!</definedName>
    <definedName name="_ja1" localSheetId="5">#REF!</definedName>
    <definedName name="_ja1">#REF!</definedName>
    <definedName name="_Order1" hidden="1">255</definedName>
    <definedName name="_Order2" hidden="1">255</definedName>
    <definedName name="_wa1" localSheetId="2">#REF!</definedName>
    <definedName name="_wa1" localSheetId="0">#REF!</definedName>
    <definedName name="_wa1" localSheetId="5">#REF!</definedName>
    <definedName name="_wa1">#REF!</definedName>
    <definedName name="_xa1" localSheetId="2">#REF!</definedName>
    <definedName name="_xa1" localSheetId="0">#REF!</definedName>
    <definedName name="_xa1" localSheetId="5">#REF!</definedName>
    <definedName name="_xa1">#REF!</definedName>
    <definedName name="cz" localSheetId="2">#REF!</definedName>
    <definedName name="cz" localSheetId="0">#REF!</definedName>
    <definedName name="cz" localSheetId="5">#REF!</definedName>
    <definedName name="cz">#REF!</definedName>
    <definedName name="Index1" localSheetId="2">[1]協会けんぽ!#REF!</definedName>
    <definedName name="Index1" localSheetId="0">[1]協会けんぽ!#REF!</definedName>
    <definedName name="Index1">[1]協会けんぽ!#REF!</definedName>
    <definedName name="index10" localSheetId="2">[1]協会けんぽ!#REF!</definedName>
    <definedName name="index10" localSheetId="0">[1]協会けんぽ!#REF!</definedName>
    <definedName name="index10">[1]協会けんぽ!#REF!</definedName>
    <definedName name="index11" localSheetId="2">[1]協会けんぽ!#REF!</definedName>
    <definedName name="index11" localSheetId="0">[1]協会けんぽ!#REF!</definedName>
    <definedName name="index11">[1]協会けんぽ!#REF!</definedName>
    <definedName name="Index12" localSheetId="2">[1]協会けんぽ!#REF!</definedName>
    <definedName name="Index12" localSheetId="0">[1]協会けんぽ!#REF!</definedName>
    <definedName name="Index12">[1]協会けんぽ!#REF!</definedName>
    <definedName name="Index13" localSheetId="2">[1]協会けんぽ!#REF!</definedName>
    <definedName name="Index13" localSheetId="0">[1]協会けんぽ!#REF!</definedName>
    <definedName name="Index13">[1]協会けんぽ!#REF!</definedName>
    <definedName name="Index2" localSheetId="2">[1]協会けんぽ!#REF!</definedName>
    <definedName name="Index2" localSheetId="0">[1]協会けんぽ!#REF!</definedName>
    <definedName name="Index2">[1]協会けんぽ!#REF!</definedName>
    <definedName name="index3" localSheetId="2">[1]協会けんぽ!#REF!</definedName>
    <definedName name="index3" localSheetId="0">[1]協会けんぽ!#REF!</definedName>
    <definedName name="index3">[1]協会けんぽ!#REF!</definedName>
    <definedName name="index4" localSheetId="2">[1]協会けんぽ!#REF!</definedName>
    <definedName name="index4" localSheetId="0">[1]協会けんぽ!#REF!</definedName>
    <definedName name="index4">[1]協会けんぽ!#REF!</definedName>
    <definedName name="index5" localSheetId="2">[1]協会けんぽ!#REF!</definedName>
    <definedName name="index5" localSheetId="0">[1]協会けんぽ!#REF!</definedName>
    <definedName name="index5">[1]協会けんぽ!#REF!</definedName>
    <definedName name="index6" localSheetId="2">[1]協会けんぽ!#REF!</definedName>
    <definedName name="index6" localSheetId="0">[1]協会けんぽ!#REF!</definedName>
    <definedName name="index6">[1]協会けんぽ!#REF!</definedName>
    <definedName name="index7" localSheetId="2">[1]協会けんぽ!#REF!</definedName>
    <definedName name="index7" localSheetId="0">[1]協会けんぽ!#REF!</definedName>
    <definedName name="index7">[1]協会けんぽ!#REF!</definedName>
    <definedName name="index8" localSheetId="2">[1]協会けんぽ!#REF!</definedName>
    <definedName name="index8" localSheetId="0">[1]協会けんぽ!#REF!</definedName>
    <definedName name="index8">[1]協会けんぽ!#REF!</definedName>
    <definedName name="index9" localSheetId="2">[1]協会けんぽ!#REF!</definedName>
    <definedName name="index9" localSheetId="0">[1]協会けんぽ!#REF!</definedName>
    <definedName name="index9">[1]協会けんぽ!#REF!</definedName>
    <definedName name="_xlnm.Print_Area" localSheetId="1">'01自己採点表'!$A$1:$P$709</definedName>
    <definedName name="_xlnm.Print_Area" localSheetId="2">'1行化シート'!$A$1:$NF$16</definedName>
    <definedName name="_xlnm.Print_Area" localSheetId="0">作業要領!$A$1:$H$20</definedName>
    <definedName name="Z_3E45390E_5B32_42F5_8631_FDA976FF9A53_.wvu.PrintArea" localSheetId="1" hidden="1">'01自己採点表'!$B$1:$P$700</definedName>
    <definedName name="Z_3E45390E_5B32_42F5_8631_FDA976FF9A53_.wvu.PrintArea" localSheetId="2" hidden="1">'1行化シート'!$A$3:$NF$11</definedName>
    <definedName name="県番">[2]総括表!$D$4</definedName>
    <definedName name="県名">[2]総括表!$J$4</definedName>
    <definedName name="組名">[2]総括表!$D$6</definedName>
  </definedNames>
  <calcPr calcId="191028"/>
  <customWorkbookViews>
    <customWorkbookView name="厚生労働省ネットワークシステム - 個人用ビュー" guid="{3E45390E-5B32-42F5-8631-FDA976FF9A53}" mergeInterval="0" personalView="1" maximized="1" xWindow="-9" yWindow="-9" windowWidth="1938" windowHeight="1048"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47" i="2" l="1"/>
  <c r="P592" i="2"/>
  <c r="P547" i="2"/>
  <c r="P324" i="2"/>
  <c r="R124" i="2"/>
  <c r="T124" i="2"/>
  <c r="FI11" i="19"/>
  <c r="T386" i="2"/>
  <c r="R386" i="2"/>
  <c r="R344" i="2"/>
  <c r="MS11" i="19" l="1"/>
  <c r="MR11" i="19"/>
  <c r="MQ11" i="19"/>
  <c r="MJ11" i="19"/>
  <c r="MI11" i="19"/>
  <c r="MB11" i="19"/>
  <c r="MA11" i="19"/>
  <c r="LX11" i="19"/>
  <c r="LS11" i="19"/>
  <c r="KV11" i="19"/>
  <c r="KD11" i="19"/>
  <c r="KC11" i="19"/>
  <c r="KB11" i="19"/>
  <c r="KA11" i="19"/>
  <c r="JZ11" i="19"/>
  <c r="JY11" i="19"/>
  <c r="JX11" i="19"/>
  <c r="JW11" i="19"/>
  <c r="JV11" i="19"/>
  <c r="JU11" i="19"/>
  <c r="JT11" i="19"/>
  <c r="JS11" i="19"/>
  <c r="JR11" i="19"/>
  <c r="JQ11" i="19"/>
  <c r="HU11" i="19"/>
  <c r="HT11" i="19"/>
  <c r="HS11" i="19"/>
  <c r="HR11" i="19"/>
  <c r="HQ11" i="19"/>
  <c r="HP11" i="19"/>
  <c r="HO11" i="19"/>
  <c r="HN11" i="19"/>
  <c r="HM11" i="19"/>
  <c r="HL11" i="19"/>
  <c r="HK11" i="19"/>
  <c r="HJ11" i="19"/>
  <c r="HI11" i="19"/>
  <c r="HH11" i="19"/>
  <c r="HG11" i="19"/>
  <c r="HF11" i="19"/>
  <c r="HE11" i="19"/>
  <c r="HD11" i="19"/>
  <c r="HC11" i="19"/>
  <c r="FR11" i="19"/>
  <c r="FQ11" i="19"/>
  <c r="FP11" i="19"/>
  <c r="FO11" i="19"/>
  <c r="FN11" i="19"/>
  <c r="FG11" i="19"/>
  <c r="FF11" i="19"/>
  <c r="FE11" i="19"/>
  <c r="FD11" i="19"/>
  <c r="EZ11" i="19"/>
  <c r="EY11" i="19"/>
  <c r="EX11" i="19"/>
  <c r="EW11" i="19"/>
  <c r="EV11" i="19"/>
  <c r="EU11" i="19"/>
  <c r="EQ11" i="19"/>
  <c r="EP11" i="19"/>
  <c r="EM11" i="19"/>
  <c r="EL11" i="19"/>
  <c r="FS11" i="19"/>
  <c r="FM11" i="19"/>
  <c r="FL11" i="19"/>
  <c r="FH11" i="19"/>
  <c r="R579" i="2"/>
  <c r="T551" i="2"/>
  <c r="T548" i="2"/>
  <c r="T542" i="2"/>
  <c r="T540" i="2"/>
  <c r="T538" i="2"/>
  <c r="T673" i="2"/>
  <c r="T672" i="2"/>
  <c r="T579" i="2"/>
  <c r="T683" i="2" l="1"/>
  <c r="T635" i="2"/>
  <c r="T633" i="2"/>
  <c r="T631" i="2"/>
  <c r="R621" i="2"/>
  <c r="DQ11" i="19" s="1"/>
  <c r="R620" i="2"/>
  <c r="DP11" i="19" s="1"/>
  <c r="T621" i="2"/>
  <c r="T620" i="2"/>
  <c r="T616" i="2"/>
  <c r="R610" i="2"/>
  <c r="T610" i="2"/>
  <c r="T517" i="2"/>
  <c r="T499" i="2" l="1"/>
  <c r="T496" i="2"/>
  <c r="T491" i="2"/>
  <c r="R491" i="2"/>
  <c r="T484" i="2"/>
  <c r="T483" i="2"/>
  <c r="T481" i="2"/>
  <c r="T477" i="2" l="1"/>
  <c r="T455" i="2"/>
  <c r="R447" i="2"/>
  <c r="R444" i="2"/>
  <c r="T446" i="2"/>
  <c r="T443" i="2"/>
  <c r="R443" i="2"/>
  <c r="R446" i="2" s="1"/>
  <c r="T406" i="2"/>
  <c r="T402" i="2"/>
  <c r="T399" i="2"/>
  <c r="T377" i="2"/>
  <c r="T368" i="2"/>
  <c r="R368" i="2"/>
  <c r="R377" i="2" s="1"/>
  <c r="R455" i="2" l="1"/>
  <c r="CO11" i="19" s="1"/>
  <c r="T355" i="2"/>
  <c r="T344" i="2"/>
  <c r="T164" i="2" l="1"/>
  <c r="T273" i="2"/>
  <c r="T267" i="2"/>
  <c r="T259" i="2"/>
  <c r="T255" i="2"/>
  <c r="T321" i="2"/>
  <c r="T244" i="2"/>
  <c r="T287" i="2"/>
  <c r="R254" i="2"/>
  <c r="T270" i="2" s="1"/>
  <c r="T218" i="2"/>
  <c r="R218" i="2"/>
  <c r="T148" i="2"/>
  <c r="T195" i="2"/>
  <c r="R195" i="2"/>
  <c r="T182" i="2"/>
  <c r="R182" i="2"/>
  <c r="R148" i="2"/>
  <c r="T145" i="2"/>
  <c r="R145" i="2"/>
  <c r="T99" i="2" l="1"/>
  <c r="R99" i="2"/>
  <c r="T92" i="2"/>
  <c r="R92" i="2"/>
  <c r="P648" i="2"/>
  <c r="T572" i="2"/>
  <c r="R572" i="2"/>
  <c r="P649" i="2"/>
  <c r="P650" i="2"/>
  <c r="IM11" i="19"/>
  <c r="IL11" i="19"/>
  <c r="IK11" i="19"/>
  <c r="IJ11" i="19"/>
  <c r="II11" i="19"/>
  <c r="IH11" i="19"/>
  <c r="IG11" i="19"/>
  <c r="IF11" i="19"/>
  <c r="IE11" i="19"/>
  <c r="ID11" i="19"/>
  <c r="IC11" i="19"/>
  <c r="IB11" i="19"/>
  <c r="IA11" i="19"/>
  <c r="HZ11" i="19"/>
  <c r="HY11" i="19"/>
  <c r="T674" i="2" l="1"/>
  <c r="R674" i="2"/>
  <c r="R273" i="2"/>
  <c r="R270" i="2" l="1"/>
  <c r="T254" i="2"/>
  <c r="BZ11" i="19" l="1"/>
  <c r="MY11" i="19"/>
  <c r="MX11" i="19"/>
  <c r="MW11" i="19"/>
  <c r="MV11" i="19"/>
  <c r="MU11" i="19"/>
  <c r="MT11" i="19"/>
  <c r="MP11" i="19"/>
  <c r="MO11" i="19"/>
  <c r="MN11" i="19"/>
  <c r="MK11" i="19"/>
  <c r="MH11" i="19"/>
  <c r="MG11" i="19"/>
  <c r="MF11" i="19"/>
  <c r="IU11" i="19"/>
  <c r="IT11" i="19"/>
  <c r="IS11" i="19"/>
  <c r="IR11" i="19"/>
  <c r="IQ11" i="19"/>
  <c r="IP11" i="19"/>
  <c r="IO11" i="19"/>
  <c r="ER11" i="19"/>
  <c r="EO11" i="19"/>
  <c r="EN11" i="19"/>
  <c r="AO11" i="19"/>
  <c r="R635" i="2"/>
  <c r="DT11" i="19" s="1"/>
  <c r="R633" i="2"/>
  <c r="DS11" i="19" s="1"/>
  <c r="T591" i="2"/>
  <c r="R590" i="2"/>
  <c r="T590" i="2"/>
  <c r="T303" i="2"/>
  <c r="T301" i="2"/>
  <c r="T299" i="2"/>
  <c r="T297" i="2"/>
  <c r="T295" i="2"/>
  <c r="T293" i="2"/>
  <c r="T291" i="2"/>
  <c r="R164" i="2"/>
  <c r="AT11" i="19" s="1"/>
  <c r="T156" i="2"/>
  <c r="AP11" i="19"/>
  <c r="AL11" i="19"/>
  <c r="AK11" i="19"/>
  <c r="R156" i="2"/>
  <c r="AS11" i="19" s="1"/>
  <c r="AQ11" i="19"/>
  <c r="T114" i="2"/>
  <c r="T113" i="2"/>
  <c r="T112" i="2"/>
  <c r="P115" i="2"/>
  <c r="P654" i="2"/>
  <c r="P653" i="2"/>
  <c r="P652" i="2"/>
  <c r="P651" i="2"/>
  <c r="DN11" i="19"/>
  <c r="AY11" i="19"/>
  <c r="AZ11" i="19"/>
  <c r="AR11" i="19"/>
  <c r="R552" i="2"/>
  <c r="JK11" i="19"/>
  <c r="JJ11" i="19"/>
  <c r="JI11" i="19"/>
  <c r="R355" i="2"/>
  <c r="R349" i="2"/>
  <c r="DJ11" i="19" l="1"/>
  <c r="R591" i="2"/>
  <c r="DK11" i="19" s="1"/>
  <c r="T666" i="2"/>
  <c r="T667" i="2"/>
  <c r="R670" i="2"/>
  <c r="R669" i="2"/>
  <c r="T670" i="2"/>
  <c r="T669" i="2"/>
  <c r="R673" i="2"/>
  <c r="EA11" i="19" s="1"/>
  <c r="R672" i="2"/>
  <c r="DZ11" i="19" s="1"/>
  <c r="R667" i="2"/>
  <c r="R666" i="2"/>
  <c r="R345" i="2"/>
  <c r="NE11" i="19"/>
  <c r="MM11" i="19"/>
  <c r="ML11" i="19"/>
  <c r="LR11" i="19"/>
  <c r="LQ11" i="19"/>
  <c r="LM11" i="19"/>
  <c r="LL11" i="19"/>
  <c r="LK11" i="19"/>
  <c r="LG11" i="19"/>
  <c r="LF11" i="19"/>
  <c r="LE11" i="19"/>
  <c r="LD11" i="19"/>
  <c r="LC11" i="19"/>
  <c r="LB11" i="19"/>
  <c r="LA11" i="19"/>
  <c r="KZ11" i="19"/>
  <c r="KY11" i="19"/>
  <c r="KX11" i="19"/>
  <c r="KW11" i="19"/>
  <c r="KU11" i="19"/>
  <c r="KT11" i="19"/>
  <c r="KS11" i="19"/>
  <c r="KR11" i="19"/>
  <c r="KQ11" i="19"/>
  <c r="KP11" i="19"/>
  <c r="KO11" i="19"/>
  <c r="KN11" i="19"/>
  <c r="KM11" i="19"/>
  <c r="KL11" i="19"/>
  <c r="KK11" i="19"/>
  <c r="KJ11" i="19"/>
  <c r="KI11" i="19"/>
  <c r="KH11" i="19"/>
  <c r="KG11" i="19"/>
  <c r="KF11" i="19"/>
  <c r="KE11" i="19"/>
  <c r="JP11" i="19"/>
  <c r="JO11" i="19"/>
  <c r="JN11" i="19"/>
  <c r="JM11" i="19"/>
  <c r="JL11" i="19"/>
  <c r="JH11" i="19"/>
  <c r="JD11" i="19"/>
  <c r="JC11" i="19"/>
  <c r="JB11" i="19"/>
  <c r="JA11" i="19"/>
  <c r="IZ11" i="19"/>
  <c r="IY11" i="19"/>
  <c r="T450" i="2" l="1"/>
  <c r="R321" i="2"/>
  <c r="R556" i="2"/>
  <c r="R555" i="2"/>
  <c r="R557" i="2"/>
  <c r="R554" i="2"/>
  <c r="IN11" i="19" l="1"/>
  <c r="HX11" i="19"/>
  <c r="HW11" i="19"/>
  <c r="HV11" i="19"/>
  <c r="HB11" i="19"/>
  <c r="GT11" i="19"/>
  <c r="GS11" i="19"/>
  <c r="GR11" i="19"/>
  <c r="FX11" i="19"/>
  <c r="FW11" i="19"/>
  <c r="FV11" i="19"/>
  <c r="FU11" i="19"/>
  <c r="FT11" i="19"/>
  <c r="FK11" i="19"/>
  <c r="FJ11" i="19"/>
  <c r="T703" i="2"/>
  <c r="R703" i="2"/>
  <c r="R631" i="2"/>
  <c r="DR11" i="19" s="1"/>
  <c r="R616" i="2"/>
  <c r="DO11" i="19" s="1"/>
  <c r="R548" i="2"/>
  <c r="R542" i="2"/>
  <c r="R540" i="2"/>
  <c r="R538" i="2"/>
  <c r="R517" i="2"/>
  <c r="T521" i="2" s="1"/>
  <c r="R499" i="2"/>
  <c r="R496" i="2"/>
  <c r="T479" i="2"/>
  <c r="R484" i="2"/>
  <c r="R481" i="2"/>
  <c r="R483" i="2" s="1"/>
  <c r="R477" i="2"/>
  <c r="R303" i="2"/>
  <c r="R301" i="2"/>
  <c r="R295" i="2"/>
  <c r="R299" i="2"/>
  <c r="R287" i="2"/>
  <c r="BA11" i="19"/>
  <c r="R244" i="2"/>
  <c r="AX11" i="19" s="1"/>
  <c r="AW11" i="19"/>
  <c r="AV11" i="19"/>
  <c r="R183" i="2"/>
  <c r="AU11" i="19"/>
  <c r="R406" i="2"/>
  <c r="T334" i="2"/>
  <c r="R334" i="2"/>
  <c r="R399" i="2"/>
  <c r="R402" i="2" s="1"/>
  <c r="T329" i="2"/>
  <c r="BE11" i="19" l="1"/>
  <c r="R297" i="2"/>
  <c r="R293" i="2"/>
  <c r="BD11" i="19" s="1"/>
  <c r="R291" i="2"/>
  <c r="BC11" i="19" s="1"/>
  <c r="CN11" i="19"/>
  <c r="R479" i="2"/>
  <c r="CP11" i="19"/>
  <c r="LH11" i="19" l="1"/>
  <c r="LI11" i="19"/>
  <c r="LJ11" i="19"/>
  <c r="R551" i="2"/>
  <c r="R521" i="2" l="1"/>
  <c r="CS11" i="19"/>
  <c r="HA11" i="19"/>
  <c r="GZ11" i="19"/>
  <c r="GY11" i="19"/>
  <c r="GX11" i="19"/>
  <c r="GW11" i="19"/>
  <c r="GV11" i="19"/>
  <c r="GU11" i="19"/>
  <c r="GQ11" i="19"/>
  <c r="GP11" i="19"/>
  <c r="GO11" i="19"/>
  <c r="GN11" i="19"/>
  <c r="GM11" i="19"/>
  <c r="GL11" i="19"/>
  <c r="FC11" i="19"/>
  <c r="FB11" i="19"/>
  <c r="FA11" i="19"/>
  <c r="CR11" i="19"/>
  <c r="R545" i="2" l="1"/>
  <c r="T544" i="2"/>
  <c r="CQ11" i="19"/>
  <c r="T559" i="2" l="1"/>
  <c r="ND11" i="19"/>
  <c r="NC11" i="19"/>
  <c r="NB11" i="19"/>
  <c r="NA11" i="19"/>
  <c r="MZ11" i="19"/>
  <c r="ME11" i="19"/>
  <c r="MD11" i="19"/>
  <c r="LZ11" i="19"/>
  <c r="LY11" i="19"/>
  <c r="LW11" i="19"/>
  <c r="LV11" i="19"/>
  <c r="LU11" i="19"/>
  <c r="LT11" i="19"/>
  <c r="LO11" i="19"/>
  <c r="LN11" i="19"/>
  <c r="JF11" i="19"/>
  <c r="JE11" i="19"/>
  <c r="IW11" i="19"/>
  <c r="IV11" i="19"/>
  <c r="GK11" i="19"/>
  <c r="GJ11" i="19"/>
  <c r="GI11" i="19"/>
  <c r="GH11" i="19"/>
  <c r="GG11" i="19"/>
  <c r="GF11" i="19"/>
  <c r="GE11" i="19"/>
  <c r="GD11" i="19"/>
  <c r="GC11" i="19"/>
  <c r="GB11" i="19"/>
  <c r="GA11" i="19"/>
  <c r="FZ11" i="19"/>
  <c r="FY11" i="19"/>
  <c r="ES11" i="19"/>
  <c r="EK11" i="19"/>
  <c r="EJ11" i="19"/>
  <c r="EI11" i="19"/>
  <c r="BT11" i="19"/>
  <c r="P646" i="2" l="1"/>
  <c r="DH11" i="19"/>
  <c r="CT11" i="19"/>
  <c r="BF11" i="19"/>
  <c r="BB11" i="19"/>
  <c r="DE11" i="19"/>
  <c r="T664" i="2" l="1"/>
  <c r="T675" i="2"/>
  <c r="R675" i="2"/>
  <c r="R664" i="2"/>
  <c r="S561" i="2"/>
  <c r="R559" i="2" s="1"/>
  <c r="DF11" i="19" s="1"/>
  <c r="CC11" i="19" l="1"/>
  <c r="BX11" i="19"/>
  <c r="P647" i="2" l="1"/>
  <c r="P655" i="2" s="1"/>
  <c r="T655" i="2" l="1"/>
  <c r="DV11" i="19"/>
  <c r="DU11" i="19"/>
  <c r="EC11" i="19"/>
  <c r="DW11" i="19"/>
  <c r="EB11" i="19"/>
  <c r="DY11" i="19"/>
  <c r="DX11" i="19"/>
  <c r="S560" i="2"/>
  <c r="R683" i="2" l="1"/>
  <c r="ED11" i="19" s="1"/>
  <c r="MC11" i="19" l="1"/>
  <c r="T589" i="2"/>
  <c r="R589" i="2"/>
  <c r="DI11" i="19" s="1"/>
  <c r="ET11" i="19" l="1"/>
  <c r="T694" i="2" l="1"/>
  <c r="R694" i="2"/>
  <c r="EF11" i="19" s="1"/>
  <c r="BU11" i="19"/>
  <c r="R329" i="2" l="1"/>
  <c r="JG11" i="19"/>
  <c r="BV11" i="19"/>
  <c r="CB11" i="19" l="1"/>
  <c r="E11" i="19" l="1"/>
  <c r="B11" i="19"/>
  <c r="A11" i="19"/>
  <c r="H1742" i="21"/>
  <c r="A1742" i="21"/>
  <c r="H1741" i="21"/>
  <c r="A1741" i="21"/>
  <c r="H1740" i="21"/>
  <c r="A1740" i="21"/>
  <c r="H1739" i="21"/>
  <c r="A1739" i="21"/>
  <c r="H1738" i="21"/>
  <c r="A1738" i="21"/>
  <c r="H1737" i="21"/>
  <c r="A1737" i="21"/>
  <c r="H1736" i="21"/>
  <c r="A1736" i="21"/>
  <c r="H1735" i="21"/>
  <c r="A1735" i="21"/>
  <c r="H1734" i="21"/>
  <c r="A1734" i="21"/>
  <c r="H1733" i="21"/>
  <c r="A1733" i="21"/>
  <c r="H1732" i="21"/>
  <c r="A1732" i="21"/>
  <c r="H1731" i="21"/>
  <c r="A1731" i="21"/>
  <c r="H1730" i="21"/>
  <c r="A1730" i="21"/>
  <c r="H1729" i="21"/>
  <c r="A1729" i="21"/>
  <c r="H1728" i="21"/>
  <c r="A1728" i="21"/>
  <c r="H1727" i="21"/>
  <c r="A1727" i="21"/>
  <c r="H1726" i="21"/>
  <c r="A1726" i="21"/>
  <c r="H1725" i="21"/>
  <c r="A1725" i="21"/>
  <c r="H1724" i="21"/>
  <c r="A1724" i="21"/>
  <c r="H1723" i="21"/>
  <c r="A1723" i="21"/>
  <c r="H1722" i="21"/>
  <c r="A1722" i="21"/>
  <c r="H1721" i="21"/>
  <c r="A1721" i="21"/>
  <c r="H1720" i="21"/>
  <c r="A1720" i="21"/>
  <c r="H1719" i="21"/>
  <c r="A1719" i="21"/>
  <c r="H1718" i="21"/>
  <c r="A1718" i="21"/>
  <c r="H1717" i="21"/>
  <c r="A1717" i="21"/>
  <c r="H1716" i="21"/>
  <c r="A1716" i="21"/>
  <c r="H1715" i="21"/>
  <c r="A1715" i="21"/>
  <c r="H1714" i="21"/>
  <c r="A1714" i="21"/>
  <c r="H1713" i="21"/>
  <c r="A1713" i="21"/>
  <c r="H1712" i="21"/>
  <c r="A1712" i="21"/>
  <c r="H1711" i="21"/>
  <c r="A1711" i="21"/>
  <c r="H1710" i="21"/>
  <c r="A1710" i="21"/>
  <c r="H1709" i="21"/>
  <c r="A1709" i="21"/>
  <c r="H1708" i="21"/>
  <c r="A1708" i="21"/>
  <c r="H1707" i="21"/>
  <c r="A1707" i="21"/>
  <c r="H1706" i="21"/>
  <c r="A1706" i="21"/>
  <c r="H1705" i="21"/>
  <c r="A1705" i="21"/>
  <c r="H1704" i="21"/>
  <c r="A1704" i="21"/>
  <c r="H1703" i="21"/>
  <c r="A1703" i="21"/>
  <c r="H1702" i="21"/>
  <c r="A1702" i="21"/>
  <c r="H1701" i="21"/>
  <c r="A1701" i="21"/>
  <c r="H1700" i="21"/>
  <c r="A1700" i="21"/>
  <c r="H1699" i="21"/>
  <c r="A1699" i="21"/>
  <c r="H1698" i="21"/>
  <c r="A1698" i="21"/>
  <c r="H1697" i="21"/>
  <c r="A1697" i="21"/>
  <c r="H1696" i="21"/>
  <c r="A1696" i="21"/>
  <c r="H1695" i="21"/>
  <c r="A1695" i="21"/>
  <c r="H1694" i="21"/>
  <c r="A1694" i="21"/>
  <c r="H1693" i="21"/>
  <c r="A1693" i="21"/>
  <c r="H1692" i="21"/>
  <c r="A1692" i="21"/>
  <c r="H1691" i="21"/>
  <c r="A1691" i="21"/>
  <c r="H1690" i="21"/>
  <c r="A1690" i="21"/>
  <c r="H1689" i="21"/>
  <c r="A1689" i="21"/>
  <c r="H1688" i="21"/>
  <c r="A1688" i="21"/>
  <c r="H1687" i="21"/>
  <c r="A1687" i="21"/>
  <c r="H1686" i="21"/>
  <c r="A1686" i="21"/>
  <c r="H1685" i="21"/>
  <c r="A1685" i="21"/>
  <c r="H1684" i="21"/>
  <c r="A1684" i="21"/>
  <c r="H1683" i="21"/>
  <c r="A1683" i="21"/>
  <c r="H1682" i="21"/>
  <c r="A1682" i="21"/>
  <c r="H1681" i="21"/>
  <c r="A1681" i="21"/>
  <c r="H1680" i="21"/>
  <c r="A1680" i="21"/>
  <c r="H1679" i="21"/>
  <c r="A1679" i="21"/>
  <c r="H1678" i="21"/>
  <c r="A1678" i="21"/>
  <c r="H1677" i="21"/>
  <c r="A1677" i="21"/>
  <c r="H1676" i="21"/>
  <c r="A1676" i="21"/>
  <c r="H1675" i="21"/>
  <c r="A1675" i="21"/>
  <c r="H1674" i="21"/>
  <c r="A1674" i="21"/>
  <c r="H1673" i="21"/>
  <c r="A1673" i="21"/>
  <c r="H1672" i="21"/>
  <c r="A1672" i="21"/>
  <c r="H1671" i="21"/>
  <c r="A1671" i="21"/>
  <c r="H1670" i="21"/>
  <c r="A1670" i="21"/>
  <c r="H1669" i="21"/>
  <c r="A1669" i="21"/>
  <c r="H1668" i="21"/>
  <c r="A1668" i="21"/>
  <c r="H1667" i="21"/>
  <c r="A1667" i="21"/>
  <c r="H1666" i="21"/>
  <c r="A1666" i="21"/>
  <c r="H1665" i="21"/>
  <c r="A1665" i="21"/>
  <c r="H1664" i="21"/>
  <c r="A1664" i="21"/>
  <c r="H1663" i="21"/>
  <c r="A1663" i="21"/>
  <c r="H1662" i="21"/>
  <c r="A1662" i="21"/>
  <c r="H1661" i="21"/>
  <c r="A1661" i="21"/>
  <c r="H1660" i="21"/>
  <c r="A1660" i="21"/>
  <c r="H1659" i="21"/>
  <c r="A1659" i="21"/>
  <c r="H1658" i="21"/>
  <c r="A1658" i="21"/>
  <c r="H1657" i="21"/>
  <c r="A1657" i="21"/>
  <c r="H1656" i="21"/>
  <c r="A1656" i="21"/>
  <c r="H1655" i="21"/>
  <c r="A1655" i="21"/>
  <c r="H1654" i="21"/>
  <c r="A1654" i="21"/>
  <c r="H1653" i="21"/>
  <c r="A1653" i="21"/>
  <c r="H1652" i="21"/>
  <c r="A1652" i="21"/>
  <c r="H1651" i="21"/>
  <c r="A1651" i="21"/>
  <c r="H1650" i="21"/>
  <c r="A1650" i="21"/>
  <c r="H1649" i="21"/>
  <c r="A1649" i="21"/>
  <c r="H1648" i="21"/>
  <c r="A1648" i="21"/>
  <c r="H1647" i="21"/>
  <c r="A1647" i="21"/>
  <c r="H1646" i="21"/>
  <c r="A1646" i="21"/>
  <c r="H1645" i="21"/>
  <c r="A1645" i="21"/>
  <c r="H1644" i="21"/>
  <c r="A1644" i="21"/>
  <c r="H1643" i="21"/>
  <c r="A1643" i="21"/>
  <c r="H1642" i="21"/>
  <c r="A1642" i="21"/>
  <c r="H1641" i="21"/>
  <c r="A1641" i="21"/>
  <c r="H1640" i="21"/>
  <c r="A1640" i="21"/>
  <c r="H1639" i="21"/>
  <c r="A1639" i="21"/>
  <c r="H1638" i="21"/>
  <c r="A1638" i="21"/>
  <c r="H1637" i="21"/>
  <c r="A1637" i="21"/>
  <c r="H1636" i="21"/>
  <c r="A1636" i="21"/>
  <c r="H1635" i="21"/>
  <c r="A1635" i="21"/>
  <c r="H1634" i="21"/>
  <c r="A1634" i="21"/>
  <c r="H1633" i="21"/>
  <c r="A1633" i="21"/>
  <c r="H1632" i="21"/>
  <c r="A1632" i="21"/>
  <c r="H1631" i="21"/>
  <c r="A1631" i="21"/>
  <c r="H1630" i="21"/>
  <c r="A1630" i="21"/>
  <c r="H1629" i="21"/>
  <c r="A1629" i="21"/>
  <c r="H1628" i="21"/>
  <c r="A1628" i="21"/>
  <c r="H1627" i="21"/>
  <c r="A1627" i="21"/>
  <c r="H1626" i="21"/>
  <c r="A1626" i="21"/>
  <c r="H1625" i="21"/>
  <c r="A1625" i="21"/>
  <c r="H1624" i="21"/>
  <c r="A1624" i="21"/>
  <c r="H1623" i="21"/>
  <c r="A1623" i="21"/>
  <c r="H1622" i="21"/>
  <c r="A1622" i="21"/>
  <c r="H1621" i="21"/>
  <c r="A1621" i="21"/>
  <c r="H1620" i="21"/>
  <c r="A1620" i="21"/>
  <c r="H1619" i="21"/>
  <c r="A1619" i="21"/>
  <c r="H1618" i="21"/>
  <c r="A1618" i="21"/>
  <c r="H1617" i="21"/>
  <c r="A1617" i="21"/>
  <c r="H1616" i="21"/>
  <c r="A1616" i="21"/>
  <c r="H1615" i="21"/>
  <c r="A1615" i="21"/>
  <c r="H1614" i="21"/>
  <c r="A1614" i="21"/>
  <c r="H1613" i="21"/>
  <c r="A1613" i="21"/>
  <c r="H1612" i="21"/>
  <c r="A1612" i="21"/>
  <c r="H1611" i="21"/>
  <c r="A1611" i="21"/>
  <c r="H1610" i="21"/>
  <c r="A1610" i="21"/>
  <c r="H1609" i="21"/>
  <c r="A1609" i="21"/>
  <c r="H1608" i="21"/>
  <c r="A1608" i="21"/>
  <c r="H1607" i="21"/>
  <c r="A1607" i="21"/>
  <c r="H1606" i="21"/>
  <c r="A1606" i="21"/>
  <c r="H1605" i="21"/>
  <c r="A1605" i="21"/>
  <c r="H1604" i="21"/>
  <c r="A1604" i="21"/>
  <c r="H1603" i="21"/>
  <c r="A1603" i="21"/>
  <c r="H1602" i="21"/>
  <c r="A1602" i="21"/>
  <c r="H1601" i="21"/>
  <c r="A1601" i="21"/>
  <c r="H1600" i="21"/>
  <c r="A1600" i="21"/>
  <c r="H1599" i="21"/>
  <c r="A1599" i="21"/>
  <c r="H1598" i="21"/>
  <c r="A1598" i="21"/>
  <c r="H1597" i="21"/>
  <c r="A1597" i="21"/>
  <c r="H1596" i="21"/>
  <c r="A1596" i="21"/>
  <c r="H1595" i="21"/>
  <c r="A1595" i="21"/>
  <c r="H1594" i="21"/>
  <c r="A1594" i="21"/>
  <c r="H1593" i="21"/>
  <c r="A1593" i="21"/>
  <c r="H1592" i="21"/>
  <c r="A1592" i="21"/>
  <c r="H1591" i="21"/>
  <c r="A1591" i="21"/>
  <c r="H1590" i="21"/>
  <c r="A1590" i="21"/>
  <c r="H1589" i="21"/>
  <c r="A1589" i="21"/>
  <c r="H1588" i="21"/>
  <c r="A1588" i="21"/>
  <c r="H1587" i="21"/>
  <c r="A1587" i="21"/>
  <c r="H1586" i="21"/>
  <c r="A1586" i="21"/>
  <c r="H1585" i="21"/>
  <c r="A1585" i="21"/>
  <c r="H1584" i="21"/>
  <c r="A1584" i="21"/>
  <c r="H1583" i="21"/>
  <c r="A1583" i="21"/>
  <c r="H1582" i="21"/>
  <c r="A1582" i="21"/>
  <c r="H1581" i="21"/>
  <c r="A1581" i="21"/>
  <c r="H1580" i="21"/>
  <c r="A1580" i="21"/>
  <c r="H1579" i="21"/>
  <c r="A1579" i="21"/>
  <c r="H1578" i="21"/>
  <c r="A1578" i="21"/>
  <c r="H1577" i="21"/>
  <c r="A1577" i="21"/>
  <c r="H1576" i="21"/>
  <c r="A1576" i="21"/>
  <c r="H1575" i="21"/>
  <c r="A1575" i="21"/>
  <c r="H1574" i="21"/>
  <c r="A1574" i="21"/>
  <c r="H1573" i="21"/>
  <c r="A1573" i="21"/>
  <c r="H1572" i="21"/>
  <c r="A1572" i="21"/>
  <c r="H1571" i="21"/>
  <c r="A1571" i="21"/>
  <c r="H1570" i="21"/>
  <c r="A1570" i="21"/>
  <c r="H1569" i="21"/>
  <c r="A1569" i="21"/>
  <c r="H1568" i="21"/>
  <c r="A1568" i="21"/>
  <c r="H1567" i="21"/>
  <c r="A1567" i="21"/>
  <c r="H1566" i="21"/>
  <c r="A1566" i="21"/>
  <c r="H1565" i="21"/>
  <c r="A1565" i="21"/>
  <c r="H1564" i="21"/>
  <c r="A1564" i="21"/>
  <c r="H1563" i="21"/>
  <c r="A1563" i="21"/>
  <c r="H1562" i="21"/>
  <c r="A1562" i="21"/>
  <c r="H1561" i="21"/>
  <c r="A1561" i="21"/>
  <c r="H1560" i="21"/>
  <c r="A1560" i="21"/>
  <c r="H1559" i="21"/>
  <c r="A1559" i="21"/>
  <c r="H1558" i="21"/>
  <c r="A1558" i="21"/>
  <c r="H1557" i="21"/>
  <c r="A1557" i="21"/>
  <c r="H1556" i="21"/>
  <c r="A1556" i="21"/>
  <c r="H1555" i="21"/>
  <c r="A1555" i="21"/>
  <c r="H1554" i="21"/>
  <c r="A1554" i="21"/>
  <c r="H1553" i="21"/>
  <c r="A1553" i="21"/>
  <c r="H1552" i="21"/>
  <c r="A1552" i="21"/>
  <c r="H1551" i="21"/>
  <c r="A1551" i="21"/>
  <c r="H1550" i="21"/>
  <c r="A1550" i="21"/>
  <c r="H1549" i="21"/>
  <c r="A1549" i="21"/>
  <c r="H1548" i="21"/>
  <c r="A1548" i="21"/>
  <c r="H1547" i="21"/>
  <c r="A1547" i="21"/>
  <c r="H1546" i="21"/>
  <c r="A1546" i="21"/>
  <c r="H1545" i="21"/>
  <c r="A1545" i="21"/>
  <c r="H1544" i="21"/>
  <c r="A1544" i="21"/>
  <c r="H1543" i="21"/>
  <c r="A1543" i="21"/>
  <c r="H1542" i="21"/>
  <c r="A1542" i="21"/>
  <c r="H1541" i="21"/>
  <c r="A1541" i="21"/>
  <c r="H1540" i="21"/>
  <c r="A1540" i="21"/>
  <c r="H1539" i="21"/>
  <c r="A1539" i="21"/>
  <c r="H1538" i="21"/>
  <c r="A1538" i="21"/>
  <c r="H1537" i="21"/>
  <c r="A1537" i="21"/>
  <c r="H1536" i="21"/>
  <c r="A1536" i="21"/>
  <c r="H1535" i="21"/>
  <c r="A1535" i="21"/>
  <c r="H1534" i="21"/>
  <c r="A1534" i="21"/>
  <c r="H1533" i="21"/>
  <c r="A1533" i="21"/>
  <c r="H1532" i="21"/>
  <c r="A1532" i="21"/>
  <c r="H1531" i="21"/>
  <c r="A1531" i="21"/>
  <c r="H1530" i="21"/>
  <c r="A1530" i="21"/>
  <c r="H1529" i="21"/>
  <c r="A1529" i="21"/>
  <c r="H1528" i="21"/>
  <c r="A1528" i="21"/>
  <c r="H1527" i="21"/>
  <c r="A1527" i="21"/>
  <c r="H1526" i="21"/>
  <c r="A1526" i="21"/>
  <c r="H1525" i="21"/>
  <c r="A1525" i="21"/>
  <c r="H1524" i="21"/>
  <c r="A1524" i="21"/>
  <c r="H1523" i="21"/>
  <c r="A1523" i="21"/>
  <c r="H1522" i="21"/>
  <c r="A1522" i="21"/>
  <c r="H1521" i="21"/>
  <c r="A1521" i="21"/>
  <c r="H1520" i="21"/>
  <c r="A1520" i="21"/>
  <c r="H1519" i="21"/>
  <c r="A1519" i="21"/>
  <c r="H1518" i="21"/>
  <c r="A1518" i="21"/>
  <c r="H1517" i="21"/>
  <c r="A1517" i="21"/>
  <c r="H1516" i="21"/>
  <c r="A1516" i="21"/>
  <c r="H1515" i="21"/>
  <c r="A1515" i="21"/>
  <c r="H1514" i="21"/>
  <c r="A1514" i="21"/>
  <c r="H1513" i="21"/>
  <c r="A1513" i="21"/>
  <c r="H1512" i="21"/>
  <c r="A1512" i="21"/>
  <c r="H1511" i="21"/>
  <c r="A1511" i="21"/>
  <c r="H1510" i="21"/>
  <c r="A1510" i="21"/>
  <c r="H1509" i="21"/>
  <c r="A1509" i="21"/>
  <c r="H1508" i="21"/>
  <c r="A1508" i="21"/>
  <c r="H1507" i="21"/>
  <c r="A1507" i="21"/>
  <c r="H1506" i="21"/>
  <c r="A1506" i="21"/>
  <c r="H1505" i="21"/>
  <c r="A1505" i="21"/>
  <c r="H1504" i="21"/>
  <c r="A1504" i="21"/>
  <c r="H1503" i="21"/>
  <c r="A1503" i="21"/>
  <c r="H1502" i="21"/>
  <c r="A1502" i="21"/>
  <c r="H1501" i="21"/>
  <c r="A1501" i="21"/>
  <c r="H1500" i="21"/>
  <c r="A1500" i="21"/>
  <c r="H1499" i="21"/>
  <c r="A1499" i="21"/>
  <c r="H1498" i="21"/>
  <c r="A1498" i="21"/>
  <c r="H1497" i="21"/>
  <c r="A1497" i="21"/>
  <c r="H1496" i="21"/>
  <c r="A1496" i="21"/>
  <c r="H1495" i="21"/>
  <c r="A1495" i="21"/>
  <c r="H1494" i="21"/>
  <c r="A1494" i="21"/>
  <c r="H1493" i="21"/>
  <c r="A1493" i="21"/>
  <c r="H1492" i="21"/>
  <c r="A1492" i="21"/>
  <c r="H1491" i="21"/>
  <c r="A1491" i="21"/>
  <c r="H1490" i="21"/>
  <c r="A1490" i="21"/>
  <c r="H1489" i="21"/>
  <c r="A1489" i="21"/>
  <c r="H1488" i="21"/>
  <c r="A1488" i="21"/>
  <c r="H1487" i="21"/>
  <c r="A1487" i="21"/>
  <c r="H1486" i="21"/>
  <c r="A1486" i="21"/>
  <c r="H1485" i="21"/>
  <c r="A1485" i="21"/>
  <c r="H1484" i="21"/>
  <c r="A1484" i="21"/>
  <c r="H1483" i="21"/>
  <c r="A1483" i="21"/>
  <c r="H1482" i="21"/>
  <c r="A1482" i="21"/>
  <c r="H1481" i="21"/>
  <c r="A1481" i="21"/>
  <c r="H1480" i="21"/>
  <c r="A1480" i="21"/>
  <c r="H1479" i="21"/>
  <c r="A1479" i="21"/>
  <c r="H1478" i="21"/>
  <c r="A1478" i="21"/>
  <c r="H1477" i="21"/>
  <c r="A1477" i="21"/>
  <c r="H1476" i="21"/>
  <c r="A1476" i="21"/>
  <c r="H1475" i="21"/>
  <c r="A1475" i="21"/>
  <c r="H1474" i="21"/>
  <c r="A1474" i="21"/>
  <c r="H1473" i="21"/>
  <c r="A1473" i="21"/>
  <c r="H1472" i="21"/>
  <c r="A1472" i="21"/>
  <c r="H1471" i="21"/>
  <c r="A1471" i="21"/>
  <c r="H1470" i="21"/>
  <c r="A1470" i="21"/>
  <c r="H1469" i="21"/>
  <c r="A1469" i="21"/>
  <c r="H1468" i="21"/>
  <c r="A1468" i="21"/>
  <c r="H1467" i="21"/>
  <c r="A1467" i="21"/>
  <c r="H1466" i="21"/>
  <c r="A1466" i="21"/>
  <c r="H1465" i="21"/>
  <c r="A1465" i="21"/>
  <c r="H1464" i="21"/>
  <c r="A1464" i="21"/>
  <c r="H1463" i="21"/>
  <c r="A1463" i="21"/>
  <c r="H1462" i="21"/>
  <c r="A1462" i="21"/>
  <c r="H1461" i="21"/>
  <c r="A1461" i="21"/>
  <c r="H1460" i="21"/>
  <c r="A1460" i="21"/>
  <c r="H1459" i="21"/>
  <c r="A1459" i="21"/>
  <c r="H1458" i="21"/>
  <c r="A1458" i="21"/>
  <c r="H1457" i="21"/>
  <c r="A1457" i="21"/>
  <c r="H1456" i="21"/>
  <c r="A1456" i="21"/>
  <c r="H1455" i="21"/>
  <c r="A1455" i="21"/>
  <c r="H1454" i="21"/>
  <c r="A1454" i="21"/>
  <c r="H1453" i="21"/>
  <c r="A1453" i="21"/>
  <c r="H1452" i="21"/>
  <c r="A1452" i="21"/>
  <c r="H1451" i="21"/>
  <c r="A1451" i="21"/>
  <c r="H1450" i="21"/>
  <c r="A1450" i="21"/>
  <c r="H1449" i="21"/>
  <c r="A1449" i="21"/>
  <c r="H1448" i="21"/>
  <c r="A1448" i="21"/>
  <c r="H1447" i="21"/>
  <c r="A1447" i="21"/>
  <c r="H1446" i="21"/>
  <c r="A1446" i="21"/>
  <c r="H1445" i="21"/>
  <c r="A1445" i="21"/>
  <c r="H1444" i="21"/>
  <c r="A1444" i="21"/>
  <c r="H1443" i="21"/>
  <c r="A1443" i="21"/>
  <c r="H1442" i="21"/>
  <c r="A1442" i="21"/>
  <c r="H1441" i="21"/>
  <c r="A1441" i="21"/>
  <c r="H1440" i="21"/>
  <c r="A1440" i="21"/>
  <c r="H1439" i="21"/>
  <c r="A1439" i="21"/>
  <c r="H1438" i="21"/>
  <c r="A1438" i="21"/>
  <c r="H1437" i="21"/>
  <c r="A1437" i="21"/>
  <c r="H1436" i="21"/>
  <c r="A1436" i="21"/>
  <c r="H1435" i="21"/>
  <c r="A1435" i="21"/>
  <c r="H1434" i="21"/>
  <c r="A1434" i="21"/>
  <c r="H1433" i="21"/>
  <c r="A1433" i="21"/>
  <c r="H1432" i="21"/>
  <c r="A1432" i="21"/>
  <c r="H1431" i="21"/>
  <c r="A1431" i="21"/>
  <c r="H1430" i="21"/>
  <c r="A1430" i="21"/>
  <c r="H1429" i="21"/>
  <c r="A1429" i="21"/>
  <c r="H1428" i="21"/>
  <c r="A1428" i="21"/>
  <c r="H1427" i="21"/>
  <c r="A1427" i="21"/>
  <c r="H1426" i="21"/>
  <c r="A1426" i="21"/>
  <c r="H1425" i="21"/>
  <c r="A1425" i="21"/>
  <c r="H1424" i="21"/>
  <c r="A1424" i="21"/>
  <c r="H1423" i="21"/>
  <c r="A1423" i="21"/>
  <c r="H1422" i="21"/>
  <c r="A1422" i="21"/>
  <c r="H1421" i="21"/>
  <c r="A1421" i="21"/>
  <c r="H1420" i="21"/>
  <c r="A1420" i="21"/>
  <c r="H1419" i="21"/>
  <c r="A1419" i="21"/>
  <c r="H1418" i="21"/>
  <c r="A1418" i="21"/>
  <c r="H1417" i="21"/>
  <c r="A1417" i="21"/>
  <c r="H1416" i="21"/>
  <c r="A1416" i="21"/>
  <c r="H1415" i="21"/>
  <c r="A1415" i="21"/>
  <c r="H1414" i="21"/>
  <c r="A1414" i="21"/>
  <c r="H1413" i="21"/>
  <c r="A1413" i="21"/>
  <c r="H1412" i="21"/>
  <c r="A1412" i="21"/>
  <c r="H1411" i="21"/>
  <c r="A1411" i="21"/>
  <c r="H1410" i="21"/>
  <c r="A1410" i="21"/>
  <c r="H1409" i="21"/>
  <c r="A1409" i="21"/>
  <c r="H1408" i="21"/>
  <c r="A1408" i="21"/>
  <c r="H1407" i="21"/>
  <c r="A1407" i="21"/>
  <c r="H1406" i="21"/>
  <c r="A1406" i="21"/>
  <c r="H1405" i="21"/>
  <c r="A1405" i="21"/>
  <c r="H1404" i="21"/>
  <c r="A1404" i="21"/>
  <c r="H1403" i="21"/>
  <c r="A1403" i="21"/>
  <c r="H1402" i="21"/>
  <c r="A1402" i="21"/>
  <c r="H1401" i="21"/>
  <c r="A1401" i="21"/>
  <c r="H1400" i="21"/>
  <c r="A1400" i="21"/>
  <c r="H1399" i="21"/>
  <c r="A1399" i="21"/>
  <c r="H1398" i="21"/>
  <c r="A1398" i="21"/>
  <c r="H1397" i="21"/>
  <c r="A1397" i="21"/>
  <c r="H1396" i="21"/>
  <c r="A1396" i="21"/>
  <c r="H1395" i="21"/>
  <c r="A1395" i="21"/>
  <c r="H1394" i="21"/>
  <c r="A1394" i="21"/>
  <c r="H1393" i="21"/>
  <c r="A1393" i="21"/>
  <c r="H1392" i="21"/>
  <c r="A1392" i="21"/>
  <c r="H1391" i="21"/>
  <c r="A1391" i="21"/>
  <c r="H1390" i="21"/>
  <c r="A1390" i="21"/>
  <c r="H1389" i="21"/>
  <c r="A1389" i="21"/>
  <c r="H1388" i="21"/>
  <c r="A1388" i="21"/>
  <c r="H1387" i="21"/>
  <c r="A1387" i="21"/>
  <c r="H1386" i="21"/>
  <c r="A1386" i="21"/>
  <c r="H1385" i="21"/>
  <c r="A1385" i="21"/>
  <c r="H1384" i="21"/>
  <c r="A1384" i="21"/>
  <c r="H1383" i="21"/>
  <c r="A1383" i="21"/>
  <c r="H1382" i="21"/>
  <c r="A1382" i="21"/>
  <c r="H1381" i="21"/>
  <c r="A1381" i="21"/>
  <c r="H1380" i="21"/>
  <c r="A1380" i="21"/>
  <c r="H1379" i="21"/>
  <c r="A1379" i="21"/>
  <c r="H1378" i="21"/>
  <c r="A1378" i="21"/>
  <c r="H1377" i="21"/>
  <c r="A1377" i="21"/>
  <c r="H1376" i="21"/>
  <c r="A1376" i="21"/>
  <c r="H1375" i="21"/>
  <c r="A1375" i="21"/>
  <c r="H1374" i="21"/>
  <c r="A1374" i="21"/>
  <c r="H1373" i="21"/>
  <c r="A1373" i="21"/>
  <c r="H1372" i="21"/>
  <c r="A1372" i="21"/>
  <c r="H1371" i="21"/>
  <c r="A1371" i="21"/>
  <c r="H1370" i="21"/>
  <c r="A1370" i="21"/>
  <c r="H1369" i="21"/>
  <c r="A1369" i="21"/>
  <c r="H1368" i="21"/>
  <c r="A1368" i="21"/>
  <c r="H1367" i="21"/>
  <c r="A1367" i="21"/>
  <c r="H1366" i="21"/>
  <c r="A1366" i="21"/>
  <c r="H1365" i="21"/>
  <c r="A1365" i="21"/>
  <c r="H1364" i="21"/>
  <c r="A1364" i="21"/>
  <c r="H1363" i="21"/>
  <c r="A1363" i="21"/>
  <c r="H1362" i="21"/>
  <c r="A1362" i="21"/>
  <c r="H1361" i="21"/>
  <c r="A1361" i="21"/>
  <c r="H1360" i="21"/>
  <c r="A1360" i="21"/>
  <c r="H1359" i="21"/>
  <c r="A1359" i="21"/>
  <c r="H1358" i="21"/>
  <c r="A1358" i="21"/>
  <c r="H1357" i="21"/>
  <c r="A1357" i="21"/>
  <c r="H1356" i="21"/>
  <c r="A1356" i="21"/>
  <c r="H1355" i="21"/>
  <c r="A1355" i="21"/>
  <c r="H1354" i="21"/>
  <c r="A1354" i="21"/>
  <c r="H1353" i="21"/>
  <c r="A1353" i="21"/>
  <c r="H1352" i="21"/>
  <c r="A1352" i="21"/>
  <c r="H1351" i="21"/>
  <c r="A1351" i="21"/>
  <c r="H1350" i="21"/>
  <c r="A1350" i="21"/>
  <c r="H1349" i="21"/>
  <c r="A1349" i="21"/>
  <c r="H1348" i="21"/>
  <c r="A1348" i="21"/>
  <c r="H1347" i="21"/>
  <c r="A1347" i="21"/>
  <c r="H1346" i="21"/>
  <c r="A1346" i="21"/>
  <c r="H1345" i="21"/>
  <c r="A1345" i="21"/>
  <c r="H1344" i="21"/>
  <c r="A1344" i="21"/>
  <c r="H1343" i="21"/>
  <c r="A1343" i="21"/>
  <c r="H1342" i="21"/>
  <c r="A1342" i="21"/>
  <c r="H1341" i="21"/>
  <c r="A1341" i="21"/>
  <c r="H1340" i="21"/>
  <c r="A1340" i="21"/>
  <c r="H1339" i="21"/>
  <c r="A1339" i="21"/>
  <c r="H1338" i="21"/>
  <c r="A1338" i="21"/>
  <c r="H1337" i="21"/>
  <c r="A1337" i="21"/>
  <c r="H1336" i="21"/>
  <c r="A1336" i="21"/>
  <c r="H1335" i="21"/>
  <c r="A1335" i="21"/>
  <c r="H1334" i="21"/>
  <c r="A1334" i="21"/>
  <c r="H1333" i="21"/>
  <c r="A1333" i="21"/>
  <c r="H1332" i="21"/>
  <c r="A1332" i="21"/>
  <c r="H1331" i="21"/>
  <c r="A1331" i="21"/>
  <c r="H1330" i="21"/>
  <c r="A1330" i="21"/>
  <c r="H1329" i="21"/>
  <c r="A1329" i="21"/>
  <c r="H1328" i="21"/>
  <c r="A1328" i="21"/>
  <c r="H1327" i="21"/>
  <c r="A1327" i="21"/>
  <c r="H1326" i="21"/>
  <c r="A1326" i="21"/>
  <c r="H1325" i="21"/>
  <c r="A1325" i="21"/>
  <c r="H1324" i="21"/>
  <c r="A1324" i="21"/>
  <c r="H1323" i="21"/>
  <c r="A1323" i="21"/>
  <c r="H1322" i="21"/>
  <c r="A1322" i="21"/>
  <c r="H1321" i="21"/>
  <c r="A1321" i="21"/>
  <c r="H1320" i="21"/>
  <c r="A1320" i="21"/>
  <c r="H1319" i="21"/>
  <c r="A1319" i="21"/>
  <c r="H1318" i="21"/>
  <c r="A1318" i="21"/>
  <c r="H1317" i="21"/>
  <c r="A1317" i="21"/>
  <c r="H1316" i="21"/>
  <c r="A1316" i="21"/>
  <c r="H1315" i="21"/>
  <c r="A1315" i="21"/>
  <c r="H1314" i="21"/>
  <c r="A1314" i="21"/>
  <c r="H1313" i="21"/>
  <c r="A1313" i="21"/>
  <c r="H1312" i="21"/>
  <c r="A1312" i="21"/>
  <c r="H1311" i="21"/>
  <c r="A1311" i="21"/>
  <c r="H1310" i="21"/>
  <c r="A1310" i="21"/>
  <c r="H1309" i="21"/>
  <c r="A1309" i="21"/>
  <c r="H1308" i="21"/>
  <c r="A1308" i="21"/>
  <c r="H1307" i="21"/>
  <c r="A1307" i="21"/>
  <c r="H1306" i="21"/>
  <c r="A1306" i="21"/>
  <c r="H1305" i="21"/>
  <c r="A1305" i="21"/>
  <c r="H1304" i="21"/>
  <c r="A1304" i="21"/>
  <c r="H1303" i="21"/>
  <c r="A1303" i="21"/>
  <c r="H1302" i="21"/>
  <c r="A1302" i="21"/>
  <c r="H1301" i="21"/>
  <c r="A1301" i="21"/>
  <c r="H1300" i="21"/>
  <c r="A1300" i="21"/>
  <c r="H1299" i="21"/>
  <c r="A1299" i="21"/>
  <c r="H1298" i="21"/>
  <c r="A1298" i="21"/>
  <c r="H1297" i="21"/>
  <c r="A1297" i="21"/>
  <c r="H1296" i="21"/>
  <c r="A1296" i="21"/>
  <c r="H1295" i="21"/>
  <c r="A1295" i="21"/>
  <c r="H1294" i="21"/>
  <c r="A1294" i="21"/>
  <c r="H1293" i="21"/>
  <c r="A1293" i="21"/>
  <c r="H1292" i="21"/>
  <c r="A1292" i="21"/>
  <c r="H1291" i="21"/>
  <c r="A1291" i="21"/>
  <c r="H1290" i="21"/>
  <c r="A1290" i="21"/>
  <c r="H1289" i="21"/>
  <c r="A1289" i="21"/>
  <c r="H1288" i="21"/>
  <c r="A1288" i="21"/>
  <c r="H1287" i="21"/>
  <c r="A1287" i="21"/>
  <c r="H1286" i="21"/>
  <c r="A1286" i="21"/>
  <c r="H1285" i="21"/>
  <c r="A1285" i="21"/>
  <c r="H1284" i="21"/>
  <c r="A1284" i="21"/>
  <c r="H1283" i="21"/>
  <c r="A1283" i="21"/>
  <c r="H1282" i="21"/>
  <c r="A1282" i="21"/>
  <c r="H1281" i="21"/>
  <c r="A1281" i="21"/>
  <c r="H1280" i="21"/>
  <c r="A1280" i="21"/>
  <c r="H1279" i="21"/>
  <c r="A1279" i="21"/>
  <c r="H1278" i="21"/>
  <c r="A1278" i="21"/>
  <c r="H1277" i="21"/>
  <c r="A1277" i="21"/>
  <c r="H1276" i="21"/>
  <c r="A1276" i="21"/>
  <c r="H1275" i="21"/>
  <c r="A1275" i="21"/>
  <c r="H1274" i="21"/>
  <c r="A1274" i="21"/>
  <c r="H1273" i="21"/>
  <c r="A1273" i="21"/>
  <c r="H1272" i="21"/>
  <c r="A1272" i="21"/>
  <c r="H1271" i="21"/>
  <c r="A1271" i="21"/>
  <c r="H1270" i="21"/>
  <c r="A1270" i="21"/>
  <c r="H1269" i="21"/>
  <c r="A1269" i="21"/>
  <c r="H1268" i="21"/>
  <c r="A1268" i="21"/>
  <c r="H1267" i="21"/>
  <c r="A1267" i="21"/>
  <c r="H1266" i="21"/>
  <c r="A1266" i="21"/>
  <c r="H1265" i="21"/>
  <c r="A1265" i="21"/>
  <c r="H1264" i="21"/>
  <c r="A1264" i="21"/>
  <c r="H1263" i="21"/>
  <c r="A1263" i="21"/>
  <c r="H1262" i="21"/>
  <c r="A1262" i="21"/>
  <c r="H1261" i="21"/>
  <c r="A1261" i="21"/>
  <c r="H1260" i="21"/>
  <c r="A1260" i="21"/>
  <c r="H1259" i="21"/>
  <c r="A1259" i="21"/>
  <c r="H1258" i="21"/>
  <c r="A1258" i="21"/>
  <c r="H1257" i="21"/>
  <c r="A1257" i="21"/>
  <c r="H1256" i="21"/>
  <c r="A1256" i="21"/>
  <c r="H1255" i="21"/>
  <c r="A1255" i="21"/>
  <c r="H1254" i="21"/>
  <c r="A1254" i="21"/>
  <c r="H1253" i="21"/>
  <c r="A1253" i="21"/>
  <c r="H1252" i="21"/>
  <c r="A1252" i="21"/>
  <c r="H1251" i="21"/>
  <c r="A1251" i="21"/>
  <c r="H1250" i="21"/>
  <c r="A1250" i="21"/>
  <c r="H1249" i="21"/>
  <c r="A1249" i="21"/>
  <c r="H1248" i="21"/>
  <c r="A1248" i="21"/>
  <c r="H1247" i="21"/>
  <c r="A1247" i="21"/>
  <c r="H1246" i="21"/>
  <c r="A1246" i="21"/>
  <c r="H1245" i="21"/>
  <c r="A1245" i="21"/>
  <c r="H1244" i="21"/>
  <c r="A1244" i="21"/>
  <c r="H1243" i="21"/>
  <c r="A1243" i="21"/>
  <c r="H1242" i="21"/>
  <c r="A1242" i="21"/>
  <c r="H1241" i="21"/>
  <c r="A1241" i="21"/>
  <c r="H1240" i="21"/>
  <c r="A1240" i="21"/>
  <c r="H1239" i="21"/>
  <c r="A1239" i="21"/>
  <c r="H1238" i="21"/>
  <c r="A1238" i="21"/>
  <c r="H1237" i="21"/>
  <c r="A1237" i="21"/>
  <c r="H1236" i="21"/>
  <c r="A1236" i="21"/>
  <c r="H1235" i="21"/>
  <c r="A1235" i="21"/>
  <c r="H1234" i="21"/>
  <c r="A1234" i="21"/>
  <c r="H1233" i="21"/>
  <c r="A1233" i="21"/>
  <c r="H1232" i="21"/>
  <c r="A1232" i="21"/>
  <c r="H1231" i="21"/>
  <c r="A1231" i="21"/>
  <c r="H1230" i="21"/>
  <c r="A1230" i="21"/>
  <c r="H1229" i="21"/>
  <c r="A1229" i="21"/>
  <c r="H1228" i="21"/>
  <c r="A1228" i="21"/>
  <c r="H1227" i="21"/>
  <c r="A1227" i="21"/>
  <c r="H1226" i="21"/>
  <c r="A1226" i="21"/>
  <c r="H1225" i="21"/>
  <c r="A1225" i="21"/>
  <c r="H1224" i="21"/>
  <c r="A1224" i="21"/>
  <c r="H1223" i="21"/>
  <c r="A1223" i="21"/>
  <c r="H1222" i="21"/>
  <c r="A1222" i="21"/>
  <c r="H1221" i="21"/>
  <c r="A1221" i="21"/>
  <c r="H1220" i="21"/>
  <c r="A1220" i="21"/>
  <c r="H1219" i="21"/>
  <c r="A1219" i="21"/>
  <c r="H1218" i="21"/>
  <c r="A1218" i="21"/>
  <c r="H1217" i="21"/>
  <c r="A1217" i="21"/>
  <c r="H1216" i="21"/>
  <c r="A1216" i="21"/>
  <c r="H1215" i="21"/>
  <c r="A1215" i="21"/>
  <c r="H1214" i="21"/>
  <c r="A1214" i="21"/>
  <c r="H1213" i="21"/>
  <c r="A1213" i="21"/>
  <c r="H1212" i="21"/>
  <c r="A1212" i="21"/>
  <c r="H1211" i="21"/>
  <c r="A1211" i="21"/>
  <c r="H1210" i="21"/>
  <c r="A1210" i="21"/>
  <c r="H1209" i="21"/>
  <c r="A1209" i="21"/>
  <c r="H1208" i="21"/>
  <c r="A1208" i="21"/>
  <c r="H1207" i="21"/>
  <c r="A1207" i="21"/>
  <c r="H1206" i="21"/>
  <c r="A1206" i="21"/>
  <c r="H1205" i="21"/>
  <c r="A1205" i="21"/>
  <c r="H1204" i="21"/>
  <c r="A1204" i="21"/>
  <c r="H1203" i="21"/>
  <c r="A1203" i="21"/>
  <c r="H1202" i="21"/>
  <c r="A1202" i="21"/>
  <c r="H1201" i="21"/>
  <c r="A1201" i="21"/>
  <c r="H1200" i="21"/>
  <c r="A1200" i="21"/>
  <c r="H1199" i="21"/>
  <c r="A1199" i="21"/>
  <c r="H1198" i="21"/>
  <c r="A1198" i="21"/>
  <c r="H1197" i="21"/>
  <c r="A1197" i="21"/>
  <c r="H1196" i="21"/>
  <c r="A1196" i="21"/>
  <c r="H1195" i="21"/>
  <c r="A1195" i="21"/>
  <c r="H1194" i="21"/>
  <c r="A1194" i="21"/>
  <c r="H1193" i="21"/>
  <c r="A1193" i="21"/>
  <c r="H1192" i="21"/>
  <c r="A1192" i="21"/>
  <c r="H1191" i="21"/>
  <c r="A1191" i="21"/>
  <c r="H1190" i="21"/>
  <c r="A1190" i="21"/>
  <c r="H1189" i="21"/>
  <c r="A1189" i="21"/>
  <c r="H1188" i="21"/>
  <c r="A1188" i="21"/>
  <c r="H1187" i="21"/>
  <c r="A1187" i="21"/>
  <c r="H1186" i="21"/>
  <c r="A1186" i="21"/>
  <c r="H1185" i="21"/>
  <c r="A1185" i="21"/>
  <c r="H1184" i="21"/>
  <c r="A1184" i="21"/>
  <c r="H1183" i="21"/>
  <c r="A1183" i="21"/>
  <c r="H1182" i="21"/>
  <c r="A1182" i="21"/>
  <c r="H1181" i="21"/>
  <c r="A1181" i="21"/>
  <c r="H1180" i="21"/>
  <c r="A1180" i="21"/>
  <c r="H1179" i="21"/>
  <c r="A1179" i="21"/>
  <c r="H1178" i="21"/>
  <c r="A1178" i="21"/>
  <c r="H1177" i="21"/>
  <c r="A1177" i="21"/>
  <c r="H1176" i="21"/>
  <c r="A1176" i="21"/>
  <c r="H1175" i="21"/>
  <c r="A1175" i="21"/>
  <c r="H1174" i="21"/>
  <c r="A1174" i="21"/>
  <c r="H1173" i="21"/>
  <c r="A1173" i="21"/>
  <c r="H1172" i="21"/>
  <c r="A1172" i="21"/>
  <c r="H1171" i="21"/>
  <c r="A1171" i="21"/>
  <c r="H1170" i="21"/>
  <c r="A1170" i="21"/>
  <c r="H1169" i="21"/>
  <c r="A1169" i="21"/>
  <c r="H1168" i="21"/>
  <c r="A1168" i="21"/>
  <c r="H1167" i="21"/>
  <c r="A1167" i="21"/>
  <c r="H1166" i="21"/>
  <c r="A1166" i="21"/>
  <c r="H1165" i="21"/>
  <c r="A1165" i="21"/>
  <c r="H1164" i="21"/>
  <c r="A1164" i="21"/>
  <c r="H1163" i="21"/>
  <c r="A1163" i="21"/>
  <c r="H1162" i="21"/>
  <c r="A1162" i="21"/>
  <c r="H1161" i="21"/>
  <c r="A1161" i="21"/>
  <c r="H1160" i="21"/>
  <c r="A1160" i="21"/>
  <c r="H1159" i="21"/>
  <c r="A1159" i="21"/>
  <c r="H1158" i="21"/>
  <c r="A1158" i="21"/>
  <c r="H1157" i="21"/>
  <c r="A1157" i="21"/>
  <c r="H1156" i="21"/>
  <c r="A1156" i="21"/>
  <c r="H1155" i="21"/>
  <c r="A1155" i="21"/>
  <c r="H1154" i="21"/>
  <c r="A1154" i="21"/>
  <c r="H1153" i="21"/>
  <c r="A1153" i="21"/>
  <c r="H1152" i="21"/>
  <c r="A1152" i="21"/>
  <c r="H1151" i="21"/>
  <c r="A1151" i="21"/>
  <c r="H1150" i="21"/>
  <c r="A1150" i="21"/>
  <c r="H1149" i="21"/>
  <c r="A1149" i="21"/>
  <c r="H1148" i="21"/>
  <c r="A1148" i="21"/>
  <c r="H1147" i="21"/>
  <c r="A1147" i="21"/>
  <c r="H1146" i="21"/>
  <c r="A1146" i="21"/>
  <c r="H1145" i="21"/>
  <c r="A1145" i="21"/>
  <c r="H1144" i="21"/>
  <c r="A1144" i="21"/>
  <c r="H1143" i="21"/>
  <c r="A1143" i="21"/>
  <c r="H1142" i="21"/>
  <c r="A1142" i="21"/>
  <c r="H1141" i="21"/>
  <c r="A1141" i="21"/>
  <c r="H1140" i="21"/>
  <c r="A1140" i="21"/>
  <c r="H1139" i="21"/>
  <c r="A1139" i="21"/>
  <c r="H1138" i="21"/>
  <c r="A1138" i="21"/>
  <c r="H1137" i="21"/>
  <c r="A1137" i="21"/>
  <c r="H1136" i="21"/>
  <c r="A1136" i="21"/>
  <c r="H1135" i="21"/>
  <c r="A1135" i="21"/>
  <c r="H1134" i="21"/>
  <c r="A1134" i="21"/>
  <c r="H1133" i="21"/>
  <c r="A1133" i="21"/>
  <c r="H1132" i="21"/>
  <c r="A1132" i="21"/>
  <c r="H1131" i="21"/>
  <c r="A1131" i="21"/>
  <c r="H1130" i="21"/>
  <c r="A1130" i="21"/>
  <c r="H1129" i="21"/>
  <c r="A1129" i="21"/>
  <c r="H1128" i="21"/>
  <c r="A1128" i="21"/>
  <c r="H1127" i="21"/>
  <c r="A1127" i="21"/>
  <c r="H1126" i="21"/>
  <c r="A1126" i="21"/>
  <c r="H1125" i="21"/>
  <c r="A1125" i="21"/>
  <c r="H1124" i="21"/>
  <c r="A1124" i="21"/>
  <c r="H1123" i="21"/>
  <c r="A1123" i="21"/>
  <c r="H1122" i="21"/>
  <c r="A1122" i="21"/>
  <c r="H1121" i="21"/>
  <c r="A1121" i="21"/>
  <c r="H1120" i="21"/>
  <c r="A1120" i="21"/>
  <c r="H1119" i="21"/>
  <c r="A1119" i="21"/>
  <c r="H1118" i="21"/>
  <c r="A1118" i="21"/>
  <c r="H1117" i="21"/>
  <c r="A1117" i="21"/>
  <c r="H1116" i="21"/>
  <c r="A1116" i="21"/>
  <c r="H1115" i="21"/>
  <c r="A1115" i="21"/>
  <c r="H1114" i="21"/>
  <c r="A1114" i="21"/>
  <c r="H1113" i="21"/>
  <c r="A1113" i="21"/>
  <c r="H1112" i="21"/>
  <c r="A1112" i="21"/>
  <c r="H1111" i="21"/>
  <c r="A1111" i="21"/>
  <c r="H1110" i="21"/>
  <c r="A1110" i="21"/>
  <c r="H1109" i="21"/>
  <c r="A1109" i="21"/>
  <c r="H1108" i="21"/>
  <c r="A1108" i="21"/>
  <c r="H1107" i="21"/>
  <c r="A1107" i="21"/>
  <c r="H1106" i="21"/>
  <c r="A1106" i="21"/>
  <c r="H1105" i="21"/>
  <c r="A1105" i="21"/>
  <c r="H1104" i="21"/>
  <c r="A1104" i="21"/>
  <c r="H1103" i="21"/>
  <c r="A1103" i="21"/>
  <c r="H1102" i="21"/>
  <c r="A1102" i="21"/>
  <c r="H1101" i="21"/>
  <c r="A1101" i="21"/>
  <c r="H1100" i="21"/>
  <c r="A1100" i="21"/>
  <c r="H1099" i="21"/>
  <c r="A1099" i="21"/>
  <c r="H1098" i="21"/>
  <c r="A1098" i="21"/>
  <c r="H1097" i="21"/>
  <c r="A1097" i="21"/>
  <c r="H1096" i="21"/>
  <c r="A1096" i="21"/>
  <c r="H1095" i="21"/>
  <c r="A1095" i="21"/>
  <c r="H1094" i="21"/>
  <c r="A1094" i="21"/>
  <c r="H1093" i="21"/>
  <c r="A1093" i="21"/>
  <c r="H1092" i="21"/>
  <c r="A1092" i="21"/>
  <c r="H1091" i="21"/>
  <c r="A1091" i="21"/>
  <c r="H1090" i="21"/>
  <c r="A1090" i="21"/>
  <c r="H1089" i="21"/>
  <c r="A1089" i="21"/>
  <c r="H1088" i="21"/>
  <c r="A1088" i="21"/>
  <c r="H1087" i="21"/>
  <c r="A1087" i="21"/>
  <c r="H1086" i="21"/>
  <c r="A1086" i="21"/>
  <c r="H1085" i="21"/>
  <c r="A1085" i="21"/>
  <c r="H1084" i="21"/>
  <c r="A1084" i="21"/>
  <c r="H1083" i="21"/>
  <c r="A1083" i="21"/>
  <c r="H1082" i="21"/>
  <c r="A1082" i="21"/>
  <c r="H1081" i="21"/>
  <c r="A1081" i="21"/>
  <c r="H1080" i="21"/>
  <c r="A1080" i="21"/>
  <c r="H1079" i="21"/>
  <c r="A1079" i="21"/>
  <c r="H1078" i="21"/>
  <c r="A1078" i="21"/>
  <c r="H1077" i="21"/>
  <c r="A1077" i="21"/>
  <c r="H1076" i="21"/>
  <c r="A1076" i="21"/>
  <c r="H1075" i="21"/>
  <c r="A1075" i="21"/>
  <c r="H1074" i="21"/>
  <c r="A1074" i="21"/>
  <c r="H1073" i="21"/>
  <c r="A1073" i="21"/>
  <c r="H1072" i="21"/>
  <c r="A1072" i="21"/>
  <c r="H1071" i="21"/>
  <c r="A1071" i="21"/>
  <c r="H1070" i="21"/>
  <c r="A1070" i="21"/>
  <c r="H1069" i="21"/>
  <c r="A1069" i="21"/>
  <c r="H1068" i="21"/>
  <c r="A1068" i="21"/>
  <c r="H1067" i="21"/>
  <c r="A1067" i="21"/>
  <c r="H1066" i="21"/>
  <c r="A1066" i="21"/>
  <c r="H1065" i="21"/>
  <c r="A1065" i="21"/>
  <c r="H1064" i="21"/>
  <c r="A1064" i="21"/>
  <c r="H1063" i="21"/>
  <c r="A1063" i="21"/>
  <c r="H1062" i="21"/>
  <c r="A1062" i="21"/>
  <c r="H1061" i="21"/>
  <c r="A1061" i="21"/>
  <c r="H1060" i="21"/>
  <c r="A1060" i="21"/>
  <c r="H1059" i="21"/>
  <c r="A1059" i="21"/>
  <c r="H1058" i="21"/>
  <c r="A1058" i="21"/>
  <c r="H1057" i="21"/>
  <c r="A1057" i="21"/>
  <c r="H1056" i="21"/>
  <c r="A1056" i="21"/>
  <c r="H1055" i="21"/>
  <c r="A1055" i="21"/>
  <c r="H1054" i="21"/>
  <c r="A1054" i="21"/>
  <c r="H1053" i="21"/>
  <c r="A1053" i="21"/>
  <c r="H1052" i="21"/>
  <c r="A1052" i="21"/>
  <c r="H1051" i="21"/>
  <c r="A1051" i="21"/>
  <c r="H1050" i="21"/>
  <c r="A1050" i="21"/>
  <c r="H1049" i="21"/>
  <c r="A1049" i="21"/>
  <c r="H1048" i="21"/>
  <c r="A1048" i="21"/>
  <c r="H1047" i="21"/>
  <c r="A1047" i="21"/>
  <c r="H1046" i="21"/>
  <c r="A1046" i="21"/>
  <c r="H1045" i="21"/>
  <c r="A1045" i="21"/>
  <c r="H1044" i="21"/>
  <c r="A1044" i="21"/>
  <c r="H1043" i="21"/>
  <c r="A1043" i="21"/>
  <c r="H1042" i="21"/>
  <c r="A1042" i="21"/>
  <c r="H1041" i="21"/>
  <c r="A1041" i="21"/>
  <c r="H1040" i="21"/>
  <c r="A1040" i="21"/>
  <c r="H1039" i="21"/>
  <c r="A1039" i="21"/>
  <c r="H1038" i="21"/>
  <c r="A1038" i="21"/>
  <c r="H1037" i="21"/>
  <c r="A1037" i="21"/>
  <c r="H1036" i="21"/>
  <c r="A1036" i="21"/>
  <c r="H1035" i="21"/>
  <c r="A1035" i="21"/>
  <c r="H1034" i="21"/>
  <c r="A1034" i="21"/>
  <c r="H1033" i="21"/>
  <c r="A1033" i="21"/>
  <c r="H1032" i="21"/>
  <c r="A1032" i="21"/>
  <c r="H1031" i="21"/>
  <c r="A1031" i="21"/>
  <c r="H1030" i="21"/>
  <c r="A1030" i="21"/>
  <c r="H1029" i="21"/>
  <c r="A1029" i="21"/>
  <c r="H1028" i="21"/>
  <c r="A1028" i="21"/>
  <c r="H1027" i="21"/>
  <c r="A1027" i="21"/>
  <c r="H1026" i="21"/>
  <c r="A1026" i="21"/>
  <c r="H1025" i="21"/>
  <c r="A1025" i="21"/>
  <c r="H1024" i="21"/>
  <c r="A1024" i="21"/>
  <c r="H1023" i="21"/>
  <c r="A1023" i="21"/>
  <c r="H1022" i="21"/>
  <c r="A1022" i="21"/>
  <c r="H1021" i="21"/>
  <c r="A1021" i="21"/>
  <c r="H1020" i="21"/>
  <c r="A1020" i="21"/>
  <c r="H1019" i="21"/>
  <c r="A1019" i="21"/>
  <c r="H1018" i="21"/>
  <c r="A1018" i="21"/>
  <c r="H1017" i="21"/>
  <c r="A1017" i="21"/>
  <c r="H1016" i="21"/>
  <c r="A1016" i="21"/>
  <c r="H1015" i="21"/>
  <c r="A1015" i="21"/>
  <c r="H1014" i="21"/>
  <c r="A1014" i="21"/>
  <c r="H1013" i="21"/>
  <c r="A1013" i="21"/>
  <c r="H1012" i="21"/>
  <c r="A1012" i="21"/>
  <c r="H1011" i="21"/>
  <c r="A1011" i="21"/>
  <c r="H1010" i="21"/>
  <c r="A1010" i="21"/>
  <c r="H1009" i="21"/>
  <c r="A1009" i="21"/>
  <c r="H1008" i="21"/>
  <c r="A1008" i="21"/>
  <c r="H1007" i="21"/>
  <c r="A1007" i="21"/>
  <c r="H1006" i="21"/>
  <c r="A1006" i="21"/>
  <c r="H1005" i="21"/>
  <c r="A1005" i="21"/>
  <c r="H1004" i="21"/>
  <c r="A1004" i="21"/>
  <c r="H1003" i="21"/>
  <c r="A1003" i="21"/>
  <c r="H1002" i="21"/>
  <c r="A1002" i="21"/>
  <c r="H1001" i="21"/>
  <c r="A1001" i="21"/>
  <c r="H1000" i="21"/>
  <c r="A1000" i="21"/>
  <c r="H999" i="21"/>
  <c r="A999" i="21"/>
  <c r="H998" i="21"/>
  <c r="A998" i="21"/>
  <c r="H997" i="21"/>
  <c r="A997" i="21"/>
  <c r="H996" i="21"/>
  <c r="A996" i="21"/>
  <c r="H995" i="21"/>
  <c r="A995" i="21"/>
  <c r="H994" i="21"/>
  <c r="A994" i="21"/>
  <c r="H993" i="21"/>
  <c r="A993" i="21"/>
  <c r="H992" i="21"/>
  <c r="A992" i="21"/>
  <c r="H991" i="21"/>
  <c r="A991" i="21"/>
  <c r="H990" i="21"/>
  <c r="A990" i="21"/>
  <c r="H989" i="21"/>
  <c r="A989" i="21"/>
  <c r="H988" i="21"/>
  <c r="A988" i="21"/>
  <c r="H987" i="21"/>
  <c r="A987" i="21"/>
  <c r="H986" i="21"/>
  <c r="A986" i="21"/>
  <c r="H985" i="21"/>
  <c r="A985" i="21"/>
  <c r="H984" i="21"/>
  <c r="A984" i="21"/>
  <c r="H983" i="21"/>
  <c r="A983" i="21"/>
  <c r="H982" i="21"/>
  <c r="A982" i="21"/>
  <c r="H981" i="21"/>
  <c r="A981" i="21"/>
  <c r="H980" i="21"/>
  <c r="A980" i="21"/>
  <c r="H979" i="21"/>
  <c r="A979" i="21"/>
  <c r="H978" i="21"/>
  <c r="A978" i="21"/>
  <c r="H977" i="21"/>
  <c r="A977" i="21"/>
  <c r="H976" i="21"/>
  <c r="A976" i="21"/>
  <c r="H975" i="21"/>
  <c r="A975" i="21"/>
  <c r="H974" i="21"/>
  <c r="A974" i="21"/>
  <c r="H973" i="21"/>
  <c r="A973" i="21"/>
  <c r="H972" i="21"/>
  <c r="A972" i="21"/>
  <c r="H971" i="21"/>
  <c r="A971" i="21"/>
  <c r="H970" i="21"/>
  <c r="A970" i="21"/>
  <c r="H969" i="21"/>
  <c r="A969" i="21"/>
  <c r="H968" i="21"/>
  <c r="A968" i="21"/>
  <c r="H967" i="21"/>
  <c r="A967" i="21"/>
  <c r="H966" i="21"/>
  <c r="A966" i="21"/>
  <c r="H965" i="21"/>
  <c r="A965" i="21"/>
  <c r="H964" i="21"/>
  <c r="A964" i="21"/>
  <c r="H963" i="21"/>
  <c r="A963" i="21"/>
  <c r="H962" i="21"/>
  <c r="A962" i="21"/>
  <c r="H961" i="21"/>
  <c r="A961" i="21"/>
  <c r="H960" i="21"/>
  <c r="A960" i="21"/>
  <c r="H959" i="21"/>
  <c r="A959" i="21"/>
  <c r="H958" i="21"/>
  <c r="A958" i="21"/>
  <c r="H957" i="21"/>
  <c r="A957" i="21"/>
  <c r="H956" i="21"/>
  <c r="A956" i="21"/>
  <c r="H955" i="21"/>
  <c r="A955" i="21"/>
  <c r="H954" i="21"/>
  <c r="A954" i="21"/>
  <c r="H953" i="21"/>
  <c r="A953" i="21"/>
  <c r="H952" i="21"/>
  <c r="A952" i="21"/>
  <c r="H951" i="21"/>
  <c r="A951" i="21"/>
  <c r="H950" i="21"/>
  <c r="A950" i="21"/>
  <c r="H949" i="21"/>
  <c r="A949" i="21"/>
  <c r="H948" i="21"/>
  <c r="A948" i="21"/>
  <c r="H947" i="21"/>
  <c r="A947" i="21"/>
  <c r="H946" i="21"/>
  <c r="A946" i="21"/>
  <c r="H945" i="21"/>
  <c r="A945" i="21"/>
  <c r="H944" i="21"/>
  <c r="A944" i="21"/>
  <c r="H943" i="21"/>
  <c r="A943" i="21"/>
  <c r="H942" i="21"/>
  <c r="A942" i="21"/>
  <c r="H941" i="21"/>
  <c r="A941" i="21"/>
  <c r="H940" i="21"/>
  <c r="A940" i="21"/>
  <c r="H939" i="21"/>
  <c r="A939" i="21"/>
  <c r="H938" i="21"/>
  <c r="A938" i="21"/>
  <c r="H937" i="21"/>
  <c r="A937" i="21"/>
  <c r="H936" i="21"/>
  <c r="A936" i="21"/>
  <c r="H935" i="21"/>
  <c r="A935" i="21"/>
  <c r="H934" i="21"/>
  <c r="A934" i="21"/>
  <c r="H933" i="21"/>
  <c r="A933" i="21"/>
  <c r="H932" i="21"/>
  <c r="A932" i="21"/>
  <c r="H931" i="21"/>
  <c r="A931" i="21"/>
  <c r="H930" i="21"/>
  <c r="A930" i="21"/>
  <c r="H929" i="21"/>
  <c r="A929" i="21"/>
  <c r="H928" i="21"/>
  <c r="A928" i="21"/>
  <c r="H927" i="21"/>
  <c r="A927" i="21"/>
  <c r="H926" i="21"/>
  <c r="A926" i="21"/>
  <c r="H925" i="21"/>
  <c r="A925" i="21"/>
  <c r="H924" i="21"/>
  <c r="A924" i="21"/>
  <c r="H923" i="21"/>
  <c r="A923" i="21"/>
  <c r="H922" i="21"/>
  <c r="A922" i="21"/>
  <c r="H921" i="21"/>
  <c r="A921" i="21"/>
  <c r="H920" i="21"/>
  <c r="A920" i="21"/>
  <c r="H919" i="21"/>
  <c r="A919" i="21"/>
  <c r="H918" i="21"/>
  <c r="A918" i="21"/>
  <c r="H917" i="21"/>
  <c r="A917" i="21"/>
  <c r="H916" i="21"/>
  <c r="A916" i="21"/>
  <c r="H915" i="21"/>
  <c r="A915" i="21"/>
  <c r="H914" i="21"/>
  <c r="A914" i="21"/>
  <c r="H913" i="21"/>
  <c r="A913" i="21"/>
  <c r="H912" i="21"/>
  <c r="A912" i="21"/>
  <c r="H911" i="21"/>
  <c r="A911" i="21"/>
  <c r="H910" i="21"/>
  <c r="A910" i="21"/>
  <c r="H909" i="21"/>
  <c r="A909" i="21"/>
  <c r="H908" i="21"/>
  <c r="A908" i="21"/>
  <c r="H907" i="21"/>
  <c r="A907" i="21"/>
  <c r="H906" i="21"/>
  <c r="A906" i="21"/>
  <c r="H905" i="21"/>
  <c r="A905" i="21"/>
  <c r="H904" i="21"/>
  <c r="A904" i="21"/>
  <c r="H903" i="21"/>
  <c r="A903" i="21"/>
  <c r="H902" i="21"/>
  <c r="A902" i="21"/>
  <c r="H901" i="21"/>
  <c r="A901" i="21"/>
  <c r="H900" i="21"/>
  <c r="A900" i="21"/>
  <c r="H899" i="21"/>
  <c r="A899" i="21"/>
  <c r="H898" i="21"/>
  <c r="A898" i="21"/>
  <c r="H897" i="21"/>
  <c r="A897" i="21"/>
  <c r="H896" i="21"/>
  <c r="A896" i="21"/>
  <c r="H895" i="21"/>
  <c r="A895" i="21"/>
  <c r="H894" i="21"/>
  <c r="A894" i="21"/>
  <c r="H893" i="21"/>
  <c r="A893" i="21"/>
  <c r="H892" i="21"/>
  <c r="A892" i="21"/>
  <c r="H891" i="21"/>
  <c r="A891" i="21"/>
  <c r="H890" i="21"/>
  <c r="A890" i="21"/>
  <c r="H889" i="21"/>
  <c r="A889" i="21"/>
  <c r="H888" i="21"/>
  <c r="A888" i="21"/>
  <c r="H887" i="21"/>
  <c r="A887" i="21"/>
  <c r="H886" i="21"/>
  <c r="A886" i="21"/>
  <c r="H885" i="21"/>
  <c r="A885" i="21"/>
  <c r="H884" i="21"/>
  <c r="A884" i="21"/>
  <c r="H883" i="21"/>
  <c r="A883" i="21"/>
  <c r="H882" i="21"/>
  <c r="A882" i="21"/>
  <c r="H881" i="21"/>
  <c r="A881" i="21"/>
  <c r="H880" i="21"/>
  <c r="A880" i="21"/>
  <c r="H879" i="21"/>
  <c r="A879" i="21"/>
  <c r="H878" i="21"/>
  <c r="A878" i="21"/>
  <c r="H877" i="21"/>
  <c r="A877" i="21"/>
  <c r="H876" i="21"/>
  <c r="A876" i="21"/>
  <c r="H875" i="21"/>
  <c r="A875" i="21"/>
  <c r="H874" i="21"/>
  <c r="A874" i="21"/>
  <c r="H873" i="21"/>
  <c r="A873" i="21"/>
  <c r="H872" i="21"/>
  <c r="A872" i="21"/>
  <c r="H871" i="21"/>
  <c r="A871" i="21"/>
  <c r="H870" i="21"/>
  <c r="A870" i="21"/>
  <c r="H869" i="21"/>
  <c r="A869" i="21"/>
  <c r="H868" i="21"/>
  <c r="A868" i="21"/>
  <c r="H867" i="21"/>
  <c r="A867" i="21"/>
  <c r="H866" i="21"/>
  <c r="A866" i="21"/>
  <c r="H865" i="21"/>
  <c r="A865" i="21"/>
  <c r="H864" i="21"/>
  <c r="A864" i="21"/>
  <c r="H863" i="21"/>
  <c r="A863" i="21"/>
  <c r="H862" i="21"/>
  <c r="A862" i="21"/>
  <c r="H861" i="21"/>
  <c r="A861" i="21"/>
  <c r="H860" i="21"/>
  <c r="A860" i="21"/>
  <c r="H859" i="21"/>
  <c r="A859" i="21"/>
  <c r="H858" i="21"/>
  <c r="A858" i="21"/>
  <c r="H857" i="21"/>
  <c r="A857" i="21"/>
  <c r="H856" i="21"/>
  <c r="A856" i="21"/>
  <c r="H855" i="21"/>
  <c r="A855" i="21"/>
  <c r="H854" i="21"/>
  <c r="A854" i="21"/>
  <c r="H853" i="21"/>
  <c r="A853" i="21"/>
  <c r="H852" i="21"/>
  <c r="A852" i="21"/>
  <c r="H851" i="21"/>
  <c r="A851" i="21"/>
  <c r="H850" i="21"/>
  <c r="A850" i="21"/>
  <c r="H849" i="21"/>
  <c r="A849" i="21"/>
  <c r="H848" i="21"/>
  <c r="A848" i="21"/>
  <c r="H847" i="21"/>
  <c r="A847" i="21"/>
  <c r="H846" i="21"/>
  <c r="A846" i="21"/>
  <c r="H845" i="21"/>
  <c r="A845" i="21"/>
  <c r="H844" i="21"/>
  <c r="A844" i="21"/>
  <c r="H843" i="21"/>
  <c r="A843" i="21"/>
  <c r="H842" i="21"/>
  <c r="A842" i="21"/>
  <c r="H841" i="21"/>
  <c r="A841" i="21"/>
  <c r="H840" i="21"/>
  <c r="A840" i="21"/>
  <c r="H839" i="21"/>
  <c r="A839" i="21"/>
  <c r="H838" i="21"/>
  <c r="A838" i="21"/>
  <c r="H837" i="21"/>
  <c r="A837" i="21"/>
  <c r="H836" i="21"/>
  <c r="A836" i="21"/>
  <c r="H835" i="21"/>
  <c r="A835" i="21"/>
  <c r="H834" i="21"/>
  <c r="A834" i="21"/>
  <c r="H833" i="21"/>
  <c r="A833" i="21"/>
  <c r="H832" i="21"/>
  <c r="A832" i="21"/>
  <c r="H831" i="21"/>
  <c r="A831" i="21"/>
  <c r="H830" i="21"/>
  <c r="A830" i="21"/>
  <c r="H829" i="21"/>
  <c r="A829" i="21"/>
  <c r="H828" i="21"/>
  <c r="A828" i="21"/>
  <c r="H827" i="21"/>
  <c r="A827" i="21"/>
  <c r="H826" i="21"/>
  <c r="A826" i="21"/>
  <c r="H825" i="21"/>
  <c r="A825" i="21"/>
  <c r="H824" i="21"/>
  <c r="A824" i="21"/>
  <c r="H823" i="21"/>
  <c r="A823" i="21"/>
  <c r="H822" i="21"/>
  <c r="A822" i="21"/>
  <c r="H821" i="21"/>
  <c r="A821" i="21"/>
  <c r="H820" i="21"/>
  <c r="A820" i="21"/>
  <c r="H819" i="21"/>
  <c r="A819" i="21"/>
  <c r="H818" i="21"/>
  <c r="A818" i="21"/>
  <c r="H817" i="21"/>
  <c r="A817" i="21"/>
  <c r="H816" i="21"/>
  <c r="A816" i="21"/>
  <c r="H815" i="21"/>
  <c r="A815" i="21"/>
  <c r="H814" i="21"/>
  <c r="A814" i="21"/>
  <c r="H813" i="21"/>
  <c r="A813" i="21"/>
  <c r="H812" i="21"/>
  <c r="A812" i="21"/>
  <c r="H811" i="21"/>
  <c r="A811" i="21"/>
  <c r="H810" i="21"/>
  <c r="A810" i="21"/>
  <c r="H809" i="21"/>
  <c r="A809" i="21"/>
  <c r="H808" i="21"/>
  <c r="A808" i="21"/>
  <c r="H807" i="21"/>
  <c r="A807" i="21"/>
  <c r="H806" i="21"/>
  <c r="A806" i="21"/>
  <c r="H805" i="21"/>
  <c r="A805" i="21"/>
  <c r="H804" i="21"/>
  <c r="A804" i="21"/>
  <c r="H803" i="21"/>
  <c r="A803" i="21"/>
  <c r="H802" i="21"/>
  <c r="A802" i="21"/>
  <c r="H801" i="21"/>
  <c r="A801" i="21"/>
  <c r="H800" i="21"/>
  <c r="A800" i="21"/>
  <c r="H799" i="21"/>
  <c r="A799" i="21"/>
  <c r="H798" i="21"/>
  <c r="A798" i="21"/>
  <c r="H797" i="21"/>
  <c r="A797" i="21"/>
  <c r="H796" i="21"/>
  <c r="A796" i="21"/>
  <c r="H795" i="21"/>
  <c r="A795" i="21"/>
  <c r="H794" i="21"/>
  <c r="A794" i="21"/>
  <c r="H793" i="21"/>
  <c r="A793" i="21"/>
  <c r="H792" i="21"/>
  <c r="A792" i="21"/>
  <c r="H791" i="21"/>
  <c r="A791" i="21"/>
  <c r="H790" i="21"/>
  <c r="A790" i="21"/>
  <c r="H789" i="21"/>
  <c r="A789" i="21"/>
  <c r="H788" i="21"/>
  <c r="A788" i="21"/>
  <c r="H787" i="21"/>
  <c r="A787" i="21"/>
  <c r="H786" i="21"/>
  <c r="A786" i="21"/>
  <c r="H785" i="21"/>
  <c r="A785" i="21"/>
  <c r="H784" i="21"/>
  <c r="A784" i="21"/>
  <c r="H783" i="21"/>
  <c r="A783" i="21"/>
  <c r="H782" i="21"/>
  <c r="A782" i="21"/>
  <c r="H781" i="21"/>
  <c r="A781" i="21"/>
  <c r="H780" i="21"/>
  <c r="A780" i="21"/>
  <c r="H779" i="21"/>
  <c r="A779" i="21"/>
  <c r="H778" i="21"/>
  <c r="A778" i="21"/>
  <c r="H777" i="21"/>
  <c r="A777" i="21"/>
  <c r="H776" i="21"/>
  <c r="A776" i="21"/>
  <c r="H775" i="21"/>
  <c r="A775" i="21"/>
  <c r="H774" i="21"/>
  <c r="A774" i="21"/>
  <c r="H773" i="21"/>
  <c r="A773" i="21"/>
  <c r="H772" i="21"/>
  <c r="A772" i="21"/>
  <c r="H771" i="21"/>
  <c r="A771" i="21"/>
  <c r="H770" i="21"/>
  <c r="A770" i="21"/>
  <c r="H769" i="21"/>
  <c r="A769" i="21"/>
  <c r="H768" i="21"/>
  <c r="A768" i="21"/>
  <c r="H767" i="21"/>
  <c r="A767" i="21"/>
  <c r="H766" i="21"/>
  <c r="A766" i="21"/>
  <c r="H765" i="21"/>
  <c r="A765" i="21"/>
  <c r="H764" i="21"/>
  <c r="A764" i="21"/>
  <c r="H763" i="21"/>
  <c r="A763" i="21"/>
  <c r="H762" i="21"/>
  <c r="A762" i="21"/>
  <c r="H761" i="21"/>
  <c r="A761" i="21"/>
  <c r="H760" i="21"/>
  <c r="A760" i="21"/>
  <c r="H759" i="21"/>
  <c r="A759" i="21"/>
  <c r="H758" i="21"/>
  <c r="A758" i="21"/>
  <c r="H757" i="21"/>
  <c r="A757" i="21"/>
  <c r="H756" i="21"/>
  <c r="A756" i="21"/>
  <c r="H755" i="21"/>
  <c r="A755" i="21"/>
  <c r="H754" i="21"/>
  <c r="A754" i="21"/>
  <c r="H753" i="21"/>
  <c r="A753" i="21"/>
  <c r="H752" i="21"/>
  <c r="A752" i="21"/>
  <c r="H751" i="21"/>
  <c r="A751" i="21"/>
  <c r="H750" i="21"/>
  <c r="A750" i="21"/>
  <c r="H749" i="21"/>
  <c r="A749" i="21"/>
  <c r="H748" i="21"/>
  <c r="A748" i="21"/>
  <c r="H747" i="21"/>
  <c r="A747" i="21"/>
  <c r="H746" i="21"/>
  <c r="A746" i="21"/>
  <c r="H745" i="21"/>
  <c r="A745" i="21"/>
  <c r="H744" i="21"/>
  <c r="A744" i="21"/>
  <c r="H743" i="21"/>
  <c r="A743" i="21"/>
  <c r="H742" i="21"/>
  <c r="A742" i="21"/>
  <c r="H741" i="21"/>
  <c r="A741" i="21"/>
  <c r="H740" i="21"/>
  <c r="A740" i="21"/>
  <c r="H739" i="21"/>
  <c r="A739" i="21"/>
  <c r="H738" i="21"/>
  <c r="A738" i="21"/>
  <c r="H737" i="21"/>
  <c r="A737" i="21"/>
  <c r="H736" i="21"/>
  <c r="A736" i="21"/>
  <c r="H735" i="21"/>
  <c r="A735" i="21"/>
  <c r="H734" i="21"/>
  <c r="A734" i="21"/>
  <c r="H733" i="21"/>
  <c r="A733" i="21"/>
  <c r="H732" i="21"/>
  <c r="A732" i="21"/>
  <c r="H731" i="21"/>
  <c r="A731" i="21"/>
  <c r="H730" i="21"/>
  <c r="A730" i="21"/>
  <c r="H729" i="21"/>
  <c r="A729" i="21"/>
  <c r="H728" i="21"/>
  <c r="A728" i="21"/>
  <c r="H727" i="21"/>
  <c r="A727" i="21"/>
  <c r="H726" i="21"/>
  <c r="A726" i="21"/>
  <c r="H725" i="21"/>
  <c r="A725" i="21"/>
  <c r="H724" i="21"/>
  <c r="A724" i="21"/>
  <c r="H723" i="21"/>
  <c r="A723" i="21"/>
  <c r="H722" i="21"/>
  <c r="A722" i="21"/>
  <c r="H721" i="21"/>
  <c r="A721" i="21"/>
  <c r="H720" i="21"/>
  <c r="A720" i="21"/>
  <c r="H719" i="21"/>
  <c r="A719" i="21"/>
  <c r="H718" i="21"/>
  <c r="A718" i="21"/>
  <c r="H717" i="21"/>
  <c r="A717" i="21"/>
  <c r="H716" i="21"/>
  <c r="A716" i="21"/>
  <c r="H715" i="21"/>
  <c r="A715" i="21"/>
  <c r="H714" i="21"/>
  <c r="A714" i="21"/>
  <c r="H713" i="21"/>
  <c r="A713" i="21"/>
  <c r="H712" i="21"/>
  <c r="A712" i="21"/>
  <c r="H711" i="21"/>
  <c r="A711" i="21"/>
  <c r="H710" i="21"/>
  <c r="A710" i="21"/>
  <c r="H709" i="21"/>
  <c r="A709" i="21"/>
  <c r="H708" i="21"/>
  <c r="A708" i="21"/>
  <c r="H707" i="21"/>
  <c r="A707" i="21"/>
  <c r="H706" i="21"/>
  <c r="A706" i="21"/>
  <c r="H705" i="21"/>
  <c r="A705" i="21"/>
  <c r="H704" i="21"/>
  <c r="A704" i="21"/>
  <c r="H703" i="21"/>
  <c r="A703" i="21"/>
  <c r="H702" i="21"/>
  <c r="A702" i="21"/>
  <c r="H701" i="21"/>
  <c r="A701" i="21"/>
  <c r="H700" i="21"/>
  <c r="A700" i="21"/>
  <c r="H699" i="21"/>
  <c r="A699" i="21"/>
  <c r="H698" i="21"/>
  <c r="A698" i="21"/>
  <c r="H697" i="21"/>
  <c r="A697" i="21"/>
  <c r="H696" i="21"/>
  <c r="A696" i="21"/>
  <c r="H695" i="21"/>
  <c r="A695" i="21"/>
  <c r="H694" i="21"/>
  <c r="A694" i="21"/>
  <c r="H693" i="21"/>
  <c r="A693" i="21"/>
  <c r="H692" i="21"/>
  <c r="A692" i="21"/>
  <c r="H691" i="21"/>
  <c r="A691" i="21"/>
  <c r="H690" i="21"/>
  <c r="A690" i="21"/>
  <c r="H689" i="21"/>
  <c r="A689" i="21"/>
  <c r="H688" i="21"/>
  <c r="A688" i="21"/>
  <c r="H687" i="21"/>
  <c r="A687" i="21"/>
  <c r="H686" i="21"/>
  <c r="A686" i="21"/>
  <c r="H685" i="21"/>
  <c r="A685" i="21"/>
  <c r="H684" i="21"/>
  <c r="A684" i="21"/>
  <c r="H683" i="21"/>
  <c r="A683" i="21"/>
  <c r="H682" i="21"/>
  <c r="A682" i="21"/>
  <c r="H681" i="21"/>
  <c r="A681" i="21"/>
  <c r="H680" i="21"/>
  <c r="A680" i="21"/>
  <c r="H679" i="21"/>
  <c r="A679" i="21"/>
  <c r="H678" i="21"/>
  <c r="A678" i="21"/>
  <c r="H677" i="21"/>
  <c r="A677" i="21"/>
  <c r="H676" i="21"/>
  <c r="A676" i="21"/>
  <c r="H675" i="21"/>
  <c r="A675" i="21"/>
  <c r="H674" i="21"/>
  <c r="A674" i="21"/>
  <c r="H673" i="21"/>
  <c r="A673" i="21"/>
  <c r="H672" i="21"/>
  <c r="A672" i="21"/>
  <c r="H671" i="21"/>
  <c r="A671" i="21"/>
  <c r="H670" i="21"/>
  <c r="A670" i="21"/>
  <c r="H669" i="21"/>
  <c r="A669" i="21"/>
  <c r="H668" i="21"/>
  <c r="A668" i="21"/>
  <c r="H667" i="21"/>
  <c r="A667" i="21"/>
  <c r="H666" i="21"/>
  <c r="A666" i="21"/>
  <c r="H665" i="21"/>
  <c r="A665" i="21"/>
  <c r="H664" i="21"/>
  <c r="A664" i="21"/>
  <c r="H663" i="21"/>
  <c r="A663" i="21"/>
  <c r="H662" i="21"/>
  <c r="A662" i="21"/>
  <c r="H661" i="21"/>
  <c r="A661" i="21"/>
  <c r="H660" i="21"/>
  <c r="A660" i="21"/>
  <c r="H659" i="21"/>
  <c r="A659" i="21"/>
  <c r="H658" i="21"/>
  <c r="A658" i="21"/>
  <c r="H657" i="21"/>
  <c r="A657" i="21"/>
  <c r="H656" i="21"/>
  <c r="A656" i="21"/>
  <c r="H655" i="21"/>
  <c r="A655" i="21"/>
  <c r="H654" i="21"/>
  <c r="A654" i="21"/>
  <c r="H653" i="21"/>
  <c r="A653" i="21"/>
  <c r="H652" i="21"/>
  <c r="A652" i="21"/>
  <c r="H651" i="21"/>
  <c r="A651" i="21"/>
  <c r="H650" i="21"/>
  <c r="A650" i="21"/>
  <c r="H649" i="21"/>
  <c r="A649" i="21"/>
  <c r="H648" i="21"/>
  <c r="A648" i="21"/>
  <c r="H647" i="21"/>
  <c r="A647" i="21"/>
  <c r="H646" i="21"/>
  <c r="A646" i="21"/>
  <c r="H645" i="21"/>
  <c r="A645" i="21"/>
  <c r="H644" i="21"/>
  <c r="A644" i="21"/>
  <c r="H643" i="21"/>
  <c r="A643" i="21"/>
  <c r="H642" i="21"/>
  <c r="A642" i="21"/>
  <c r="H641" i="21"/>
  <c r="A641" i="21"/>
  <c r="H640" i="21"/>
  <c r="A640" i="21"/>
  <c r="H639" i="21"/>
  <c r="A639" i="21"/>
  <c r="H638" i="21"/>
  <c r="A638" i="21"/>
  <c r="H637" i="21"/>
  <c r="A637" i="21"/>
  <c r="H636" i="21"/>
  <c r="A636" i="21"/>
  <c r="H635" i="21"/>
  <c r="A635" i="21"/>
  <c r="H634" i="21"/>
  <c r="A634" i="21"/>
  <c r="H633" i="21"/>
  <c r="A633" i="21"/>
  <c r="H632" i="21"/>
  <c r="A632" i="21"/>
  <c r="H631" i="21"/>
  <c r="A631" i="21"/>
  <c r="H630" i="21"/>
  <c r="A630" i="21"/>
  <c r="H629" i="21"/>
  <c r="A629" i="21"/>
  <c r="H628" i="21"/>
  <c r="A628" i="21"/>
  <c r="H627" i="21"/>
  <c r="A627" i="21"/>
  <c r="H626" i="21"/>
  <c r="A626" i="21"/>
  <c r="H625" i="21"/>
  <c r="A625" i="21"/>
  <c r="H624" i="21"/>
  <c r="A624" i="21"/>
  <c r="H623" i="21"/>
  <c r="A623" i="21"/>
  <c r="H622" i="21"/>
  <c r="A622" i="21"/>
  <c r="H621" i="21"/>
  <c r="A621" i="21"/>
  <c r="H620" i="21"/>
  <c r="A620" i="21"/>
  <c r="H619" i="21"/>
  <c r="A619" i="21"/>
  <c r="H618" i="21"/>
  <c r="A618" i="21"/>
  <c r="H617" i="21"/>
  <c r="A617" i="21"/>
  <c r="H616" i="21"/>
  <c r="A616" i="21"/>
  <c r="H615" i="21"/>
  <c r="A615" i="21"/>
  <c r="H614" i="21"/>
  <c r="A614" i="21"/>
  <c r="H613" i="21"/>
  <c r="A613" i="21"/>
  <c r="H612" i="21"/>
  <c r="A612" i="21"/>
  <c r="H611" i="21"/>
  <c r="A611" i="21"/>
  <c r="H610" i="21"/>
  <c r="A610" i="21"/>
  <c r="H609" i="21"/>
  <c r="A609" i="21"/>
  <c r="H608" i="21"/>
  <c r="A608" i="21"/>
  <c r="H607" i="21"/>
  <c r="A607" i="21"/>
  <c r="H606" i="21"/>
  <c r="A606" i="21"/>
  <c r="H605" i="21"/>
  <c r="A605" i="21"/>
  <c r="H604" i="21"/>
  <c r="A604" i="21"/>
  <c r="H603" i="21"/>
  <c r="A603" i="21"/>
  <c r="H602" i="21"/>
  <c r="A602" i="21"/>
  <c r="H601" i="21"/>
  <c r="A601" i="21"/>
  <c r="H600" i="21"/>
  <c r="A600" i="21"/>
  <c r="H599" i="21"/>
  <c r="A599" i="21"/>
  <c r="H598" i="21"/>
  <c r="A598" i="21"/>
  <c r="H597" i="21"/>
  <c r="A597" i="21"/>
  <c r="H596" i="21"/>
  <c r="A596" i="21"/>
  <c r="H595" i="21"/>
  <c r="A595" i="21"/>
  <c r="H594" i="21"/>
  <c r="A594" i="21"/>
  <c r="H593" i="21"/>
  <c r="A593" i="21"/>
  <c r="H592" i="21"/>
  <c r="A592" i="21"/>
  <c r="H591" i="21"/>
  <c r="A591" i="21"/>
  <c r="H590" i="21"/>
  <c r="A590" i="21"/>
  <c r="H589" i="21"/>
  <c r="A589" i="21"/>
  <c r="H588" i="21"/>
  <c r="A588" i="21"/>
  <c r="H587" i="21"/>
  <c r="A587" i="21"/>
  <c r="H586" i="21"/>
  <c r="A586" i="21"/>
  <c r="H585" i="21"/>
  <c r="A585" i="21"/>
  <c r="H584" i="21"/>
  <c r="A584" i="21"/>
  <c r="H583" i="21"/>
  <c r="A583" i="21"/>
  <c r="H582" i="21"/>
  <c r="A582" i="21"/>
  <c r="H581" i="21"/>
  <c r="A581" i="21"/>
  <c r="H580" i="21"/>
  <c r="A580" i="21"/>
  <c r="H579" i="21"/>
  <c r="A579" i="21"/>
  <c r="H578" i="21"/>
  <c r="A578" i="21"/>
  <c r="H577" i="21"/>
  <c r="A577" i="21"/>
  <c r="H576" i="21"/>
  <c r="A576" i="21"/>
  <c r="H575" i="21"/>
  <c r="A575" i="21"/>
  <c r="H574" i="21"/>
  <c r="A574" i="21"/>
  <c r="H573" i="21"/>
  <c r="A573" i="21"/>
  <c r="H572" i="21"/>
  <c r="A572" i="21"/>
  <c r="H571" i="21"/>
  <c r="A571" i="21"/>
  <c r="H570" i="21"/>
  <c r="A570" i="21"/>
  <c r="H569" i="21"/>
  <c r="A569" i="21"/>
  <c r="H568" i="21"/>
  <c r="A568" i="21"/>
  <c r="H567" i="21"/>
  <c r="A567" i="21"/>
  <c r="H566" i="21"/>
  <c r="A566" i="21"/>
  <c r="H565" i="21"/>
  <c r="A565" i="21"/>
  <c r="H564" i="21"/>
  <c r="A564" i="21"/>
  <c r="H563" i="21"/>
  <c r="A563" i="21"/>
  <c r="H562" i="21"/>
  <c r="A562" i="21"/>
  <c r="H561" i="21"/>
  <c r="A561" i="21"/>
  <c r="H560" i="21"/>
  <c r="A560" i="21"/>
  <c r="H559" i="21"/>
  <c r="A559" i="21"/>
  <c r="H558" i="21"/>
  <c r="A558" i="21"/>
  <c r="H557" i="21"/>
  <c r="A557" i="21"/>
  <c r="H556" i="21"/>
  <c r="A556" i="21"/>
  <c r="H555" i="21"/>
  <c r="A555" i="21"/>
  <c r="H554" i="21"/>
  <c r="A554" i="21"/>
  <c r="H553" i="21"/>
  <c r="A553" i="21"/>
  <c r="H552" i="21"/>
  <c r="A552" i="21"/>
  <c r="H551" i="21"/>
  <c r="A551" i="21"/>
  <c r="H550" i="21"/>
  <c r="A550" i="21"/>
  <c r="H549" i="21"/>
  <c r="A549" i="21"/>
  <c r="H548" i="21"/>
  <c r="A548" i="21"/>
  <c r="H547" i="21"/>
  <c r="A547" i="21"/>
  <c r="H546" i="21"/>
  <c r="A546" i="21"/>
  <c r="H545" i="21"/>
  <c r="A545" i="21"/>
  <c r="H544" i="21"/>
  <c r="A544" i="21"/>
  <c r="H543" i="21"/>
  <c r="A543" i="21"/>
  <c r="H542" i="21"/>
  <c r="A542" i="21"/>
  <c r="H541" i="21"/>
  <c r="A541" i="21"/>
  <c r="H540" i="21"/>
  <c r="A540" i="21"/>
  <c r="H539" i="21"/>
  <c r="A539" i="21"/>
  <c r="H538" i="21"/>
  <c r="A538" i="21"/>
  <c r="H537" i="21"/>
  <c r="A537" i="21"/>
  <c r="H536" i="21"/>
  <c r="A536" i="21"/>
  <c r="H535" i="21"/>
  <c r="A535" i="21"/>
  <c r="H534" i="21"/>
  <c r="A534" i="21"/>
  <c r="H533" i="21"/>
  <c r="A533" i="21"/>
  <c r="H532" i="21"/>
  <c r="A532" i="21"/>
  <c r="H531" i="21"/>
  <c r="A531" i="21"/>
  <c r="H530" i="21"/>
  <c r="A530" i="21"/>
  <c r="H529" i="21"/>
  <c r="A529" i="21"/>
  <c r="H528" i="21"/>
  <c r="A528" i="21"/>
  <c r="H527" i="21"/>
  <c r="A527" i="21"/>
  <c r="H526" i="21"/>
  <c r="A526" i="21"/>
  <c r="H525" i="21"/>
  <c r="A525" i="21"/>
  <c r="H524" i="21"/>
  <c r="A524" i="21"/>
  <c r="H523" i="21"/>
  <c r="A523" i="21"/>
  <c r="H522" i="21"/>
  <c r="A522" i="21"/>
  <c r="H521" i="21"/>
  <c r="A521" i="21"/>
  <c r="H520" i="21"/>
  <c r="A520" i="21"/>
  <c r="H519" i="21"/>
  <c r="A519" i="21"/>
  <c r="H518" i="21"/>
  <c r="A518" i="21"/>
  <c r="H517" i="21"/>
  <c r="A517" i="21"/>
  <c r="H516" i="21"/>
  <c r="A516" i="21"/>
  <c r="H515" i="21"/>
  <c r="A515" i="21"/>
  <c r="H514" i="21"/>
  <c r="A514" i="21"/>
  <c r="H513" i="21"/>
  <c r="A513" i="21"/>
  <c r="H512" i="21"/>
  <c r="A512" i="21"/>
  <c r="H511" i="21"/>
  <c r="A511" i="21"/>
  <c r="H510" i="21"/>
  <c r="A510" i="21"/>
  <c r="H509" i="21"/>
  <c r="A509" i="21"/>
  <c r="H508" i="21"/>
  <c r="A508" i="21"/>
  <c r="H507" i="21"/>
  <c r="A507" i="21"/>
  <c r="H506" i="21"/>
  <c r="A506" i="21"/>
  <c r="H505" i="21"/>
  <c r="A505" i="21"/>
  <c r="H504" i="21"/>
  <c r="A504" i="21"/>
  <c r="H503" i="21"/>
  <c r="A503" i="21"/>
  <c r="H502" i="21"/>
  <c r="A502" i="21"/>
  <c r="H501" i="21"/>
  <c r="A501" i="21"/>
  <c r="H500" i="21"/>
  <c r="A500" i="21"/>
  <c r="H499" i="21"/>
  <c r="A499" i="21"/>
  <c r="H498" i="21"/>
  <c r="A498" i="21"/>
  <c r="H497" i="21"/>
  <c r="A497" i="21"/>
  <c r="H496" i="21"/>
  <c r="A496" i="21"/>
  <c r="H495" i="21"/>
  <c r="A495" i="21"/>
  <c r="H494" i="21"/>
  <c r="A494" i="21"/>
  <c r="H493" i="21"/>
  <c r="A493" i="21"/>
  <c r="H492" i="21"/>
  <c r="A492" i="21"/>
  <c r="H491" i="21"/>
  <c r="A491" i="21"/>
  <c r="H490" i="21"/>
  <c r="A490" i="21"/>
  <c r="H489" i="21"/>
  <c r="A489" i="21"/>
  <c r="H488" i="21"/>
  <c r="A488" i="21"/>
  <c r="H487" i="21"/>
  <c r="A487" i="21"/>
  <c r="H486" i="21"/>
  <c r="A486" i="21"/>
  <c r="H485" i="21"/>
  <c r="A485" i="21"/>
  <c r="H484" i="21"/>
  <c r="A484" i="21"/>
  <c r="H483" i="21"/>
  <c r="A483" i="21"/>
  <c r="H482" i="21"/>
  <c r="A482" i="21"/>
  <c r="H481" i="21"/>
  <c r="A481" i="21"/>
  <c r="H480" i="21"/>
  <c r="A480" i="21"/>
  <c r="H479" i="21"/>
  <c r="A479" i="21"/>
  <c r="H478" i="21"/>
  <c r="A478" i="21"/>
  <c r="H477" i="21"/>
  <c r="A477" i="21"/>
  <c r="H476" i="21"/>
  <c r="A476" i="21"/>
  <c r="H475" i="21"/>
  <c r="A475" i="21"/>
  <c r="H474" i="21"/>
  <c r="A474" i="21"/>
  <c r="H473" i="21"/>
  <c r="A473" i="21"/>
  <c r="H472" i="21"/>
  <c r="A472" i="21"/>
  <c r="H471" i="21"/>
  <c r="A471" i="21"/>
  <c r="H470" i="21"/>
  <c r="A470" i="21"/>
  <c r="H469" i="21"/>
  <c r="A469" i="21"/>
  <c r="H468" i="21"/>
  <c r="A468" i="21"/>
  <c r="H467" i="21"/>
  <c r="A467" i="21"/>
  <c r="H466" i="21"/>
  <c r="A466" i="21"/>
  <c r="H465" i="21"/>
  <c r="A465" i="21"/>
  <c r="H464" i="21"/>
  <c r="A464" i="21"/>
  <c r="H463" i="21"/>
  <c r="A463" i="21"/>
  <c r="H462" i="21"/>
  <c r="A462" i="21"/>
  <c r="H461" i="21"/>
  <c r="A461" i="21"/>
  <c r="H460" i="21"/>
  <c r="A460" i="21"/>
  <c r="H459" i="21"/>
  <c r="A459" i="21"/>
  <c r="H458" i="21"/>
  <c r="A458" i="21"/>
  <c r="H457" i="21"/>
  <c r="A457" i="21"/>
  <c r="H456" i="21"/>
  <c r="A456" i="21"/>
  <c r="H455" i="21"/>
  <c r="A455" i="21"/>
  <c r="H454" i="21"/>
  <c r="A454" i="21"/>
  <c r="H453" i="21"/>
  <c r="A453" i="21"/>
  <c r="H452" i="21"/>
  <c r="A452" i="21"/>
  <c r="H451" i="21"/>
  <c r="A451" i="21"/>
  <c r="H450" i="21"/>
  <c r="A450" i="21"/>
  <c r="H449" i="21"/>
  <c r="A449" i="21"/>
  <c r="H448" i="21"/>
  <c r="A448" i="21"/>
  <c r="H447" i="21"/>
  <c r="A447" i="21"/>
  <c r="H446" i="21"/>
  <c r="A446" i="21"/>
  <c r="H445" i="21"/>
  <c r="A445" i="21"/>
  <c r="H444" i="21"/>
  <c r="A444" i="21"/>
  <c r="H443" i="21"/>
  <c r="A443" i="21"/>
  <c r="H442" i="21"/>
  <c r="A442" i="21"/>
  <c r="H441" i="21"/>
  <c r="A441" i="21"/>
  <c r="H440" i="21"/>
  <c r="A440" i="21"/>
  <c r="H439" i="21"/>
  <c r="A439" i="21"/>
  <c r="H438" i="21"/>
  <c r="A438" i="21"/>
  <c r="H437" i="21"/>
  <c r="A437" i="21"/>
  <c r="H436" i="21"/>
  <c r="A436" i="21"/>
  <c r="H435" i="21"/>
  <c r="A435" i="21"/>
  <c r="H434" i="21"/>
  <c r="A434" i="21"/>
  <c r="H433" i="21"/>
  <c r="A433" i="21"/>
  <c r="H432" i="21"/>
  <c r="A432" i="21"/>
  <c r="H431" i="21"/>
  <c r="A431" i="21"/>
  <c r="H430" i="21"/>
  <c r="A430" i="21"/>
  <c r="H429" i="21"/>
  <c r="A429" i="21"/>
  <c r="H428" i="21"/>
  <c r="A428" i="21"/>
  <c r="H427" i="21"/>
  <c r="A427" i="21"/>
  <c r="H426" i="21"/>
  <c r="A426" i="21"/>
  <c r="H425" i="21"/>
  <c r="A425" i="21"/>
  <c r="H424" i="21"/>
  <c r="A424" i="21"/>
  <c r="H423" i="21"/>
  <c r="A423" i="21"/>
  <c r="H422" i="21"/>
  <c r="A422" i="21"/>
  <c r="H421" i="21"/>
  <c r="A421" i="21"/>
  <c r="H420" i="21"/>
  <c r="A420" i="21"/>
  <c r="H419" i="21"/>
  <c r="A419" i="21"/>
  <c r="H418" i="21"/>
  <c r="A418" i="21"/>
  <c r="H417" i="21"/>
  <c r="A417" i="21"/>
  <c r="H416" i="21"/>
  <c r="A416" i="21"/>
  <c r="H415" i="21"/>
  <c r="A415" i="21"/>
  <c r="H414" i="21"/>
  <c r="A414" i="21"/>
  <c r="H413" i="21"/>
  <c r="A413" i="21"/>
  <c r="H412" i="21"/>
  <c r="A412" i="21"/>
  <c r="H411" i="21"/>
  <c r="A411" i="21"/>
  <c r="H410" i="21"/>
  <c r="A410" i="21"/>
  <c r="H409" i="21"/>
  <c r="A409" i="21"/>
  <c r="H408" i="21"/>
  <c r="A408" i="21"/>
  <c r="H407" i="21"/>
  <c r="A407" i="21"/>
  <c r="H406" i="21"/>
  <c r="A406" i="21"/>
  <c r="H405" i="21"/>
  <c r="A405" i="21"/>
  <c r="H404" i="21"/>
  <c r="A404" i="21"/>
  <c r="H403" i="21"/>
  <c r="A403" i="21"/>
  <c r="H402" i="21"/>
  <c r="A402" i="21"/>
  <c r="H401" i="21"/>
  <c r="A401" i="21"/>
  <c r="H400" i="21"/>
  <c r="A400" i="21"/>
  <c r="H399" i="21"/>
  <c r="A399" i="21"/>
  <c r="H398" i="21"/>
  <c r="A398" i="21"/>
  <c r="H397" i="21"/>
  <c r="A397" i="21"/>
  <c r="H396" i="21"/>
  <c r="A396" i="21"/>
  <c r="H395" i="21"/>
  <c r="A395" i="21"/>
  <c r="H394" i="21"/>
  <c r="A394" i="21"/>
  <c r="H393" i="21"/>
  <c r="A393" i="21"/>
  <c r="H392" i="21"/>
  <c r="A392" i="21"/>
  <c r="H391" i="21"/>
  <c r="A391" i="21"/>
  <c r="H390" i="21"/>
  <c r="A390" i="21"/>
  <c r="H389" i="21"/>
  <c r="A389" i="21"/>
  <c r="H388" i="21"/>
  <c r="A388" i="21"/>
  <c r="H387" i="21"/>
  <c r="A387" i="21"/>
  <c r="H386" i="21"/>
  <c r="A386" i="21"/>
  <c r="H385" i="21"/>
  <c r="A385" i="21"/>
  <c r="H384" i="21"/>
  <c r="A384" i="21"/>
  <c r="H383" i="21"/>
  <c r="A383" i="21"/>
  <c r="H382" i="21"/>
  <c r="A382" i="21"/>
  <c r="H381" i="21"/>
  <c r="A381" i="21"/>
  <c r="H380" i="21"/>
  <c r="A380" i="21"/>
  <c r="H379" i="21"/>
  <c r="A379" i="21"/>
  <c r="H378" i="21"/>
  <c r="A378" i="21"/>
  <c r="H377" i="21"/>
  <c r="A377" i="21"/>
  <c r="H376" i="21"/>
  <c r="A376" i="21"/>
  <c r="H375" i="21"/>
  <c r="A375" i="21"/>
  <c r="H374" i="21"/>
  <c r="A374" i="21"/>
  <c r="H373" i="21"/>
  <c r="A373" i="21"/>
  <c r="H372" i="21"/>
  <c r="A372" i="21"/>
  <c r="H371" i="21"/>
  <c r="A371" i="21"/>
  <c r="H370" i="21"/>
  <c r="A370" i="21"/>
  <c r="H369" i="21"/>
  <c r="A369" i="21"/>
  <c r="H368" i="21"/>
  <c r="A368" i="21"/>
  <c r="H367" i="21"/>
  <c r="A367" i="21"/>
  <c r="H366" i="21"/>
  <c r="A366" i="21"/>
  <c r="H365" i="21"/>
  <c r="A365" i="21"/>
  <c r="H364" i="21"/>
  <c r="A364" i="21"/>
  <c r="H363" i="21"/>
  <c r="A363" i="21"/>
  <c r="H362" i="21"/>
  <c r="A362" i="21"/>
  <c r="H361" i="21"/>
  <c r="A361" i="21"/>
  <c r="H360" i="21"/>
  <c r="A360" i="21"/>
  <c r="H359" i="21"/>
  <c r="A359" i="21"/>
  <c r="H358" i="21"/>
  <c r="A358" i="21"/>
  <c r="H357" i="21"/>
  <c r="A357" i="21"/>
  <c r="H356" i="21"/>
  <c r="A356" i="21"/>
  <c r="H355" i="21"/>
  <c r="A355" i="21"/>
  <c r="H354" i="21"/>
  <c r="A354" i="21"/>
  <c r="H353" i="21"/>
  <c r="A353" i="21"/>
  <c r="H352" i="21"/>
  <c r="A352" i="21"/>
  <c r="H351" i="21"/>
  <c r="A351" i="21"/>
  <c r="H350" i="21"/>
  <c r="A350" i="21"/>
  <c r="H349" i="21"/>
  <c r="A349" i="21"/>
  <c r="H348" i="21"/>
  <c r="A348" i="21"/>
  <c r="H347" i="21"/>
  <c r="A347" i="21"/>
  <c r="H346" i="21"/>
  <c r="A346" i="21"/>
  <c r="H345" i="21"/>
  <c r="A345" i="21"/>
  <c r="H344" i="21"/>
  <c r="A344" i="21"/>
  <c r="H343" i="21"/>
  <c r="A343" i="21"/>
  <c r="H342" i="21"/>
  <c r="A342" i="21"/>
  <c r="H341" i="21"/>
  <c r="A341" i="21"/>
  <c r="H340" i="21"/>
  <c r="A340" i="21"/>
  <c r="H339" i="21"/>
  <c r="A339" i="21"/>
  <c r="H338" i="21"/>
  <c r="A338" i="21"/>
  <c r="H337" i="21"/>
  <c r="A337" i="21"/>
  <c r="H336" i="21"/>
  <c r="A336" i="21"/>
  <c r="H335" i="21"/>
  <c r="A335" i="21"/>
  <c r="H334" i="21"/>
  <c r="A334" i="21"/>
  <c r="H333" i="21"/>
  <c r="A333" i="21"/>
  <c r="H332" i="21"/>
  <c r="A332" i="21"/>
  <c r="H331" i="21"/>
  <c r="A331" i="21"/>
  <c r="H330" i="21"/>
  <c r="A330" i="21"/>
  <c r="H329" i="21"/>
  <c r="A329" i="21"/>
  <c r="H328" i="21"/>
  <c r="A328" i="21"/>
  <c r="H327" i="21"/>
  <c r="A327" i="21"/>
  <c r="H326" i="21"/>
  <c r="A326" i="21"/>
  <c r="H325" i="21"/>
  <c r="A325" i="21"/>
  <c r="H324" i="21"/>
  <c r="A324" i="21"/>
  <c r="H323" i="21"/>
  <c r="A323" i="21"/>
  <c r="H322" i="21"/>
  <c r="A322" i="21"/>
  <c r="H321" i="21"/>
  <c r="A321" i="21"/>
  <c r="H320" i="21"/>
  <c r="A320" i="21"/>
  <c r="H319" i="21"/>
  <c r="A319" i="21"/>
  <c r="H318" i="21"/>
  <c r="A318" i="21"/>
  <c r="H317" i="21"/>
  <c r="A317" i="21"/>
  <c r="H316" i="21"/>
  <c r="A316" i="21"/>
  <c r="H315" i="21"/>
  <c r="A315" i="21"/>
  <c r="H314" i="21"/>
  <c r="A314" i="21"/>
  <c r="H313" i="21"/>
  <c r="A313" i="21"/>
  <c r="H312" i="21"/>
  <c r="A312" i="21"/>
  <c r="H311" i="21"/>
  <c r="A311" i="21"/>
  <c r="H310" i="21"/>
  <c r="A310" i="21"/>
  <c r="H309" i="21"/>
  <c r="A309" i="21"/>
  <c r="H308" i="21"/>
  <c r="A308" i="21"/>
  <c r="H307" i="21"/>
  <c r="A307" i="21"/>
  <c r="H306" i="21"/>
  <c r="A306" i="21"/>
  <c r="H305" i="21"/>
  <c r="A305" i="21"/>
  <c r="H304" i="21"/>
  <c r="A304" i="21"/>
  <c r="H303" i="21"/>
  <c r="A303" i="21"/>
  <c r="H302" i="21"/>
  <c r="A302" i="21"/>
  <c r="H301" i="21"/>
  <c r="A301" i="21"/>
  <c r="H300" i="21"/>
  <c r="A300" i="21"/>
  <c r="H299" i="21"/>
  <c r="A299" i="21"/>
  <c r="H298" i="21"/>
  <c r="A298" i="21"/>
  <c r="H297" i="21"/>
  <c r="A297" i="21"/>
  <c r="H296" i="21"/>
  <c r="A296" i="21"/>
  <c r="H295" i="21"/>
  <c r="A295" i="21"/>
  <c r="H294" i="21"/>
  <c r="A294" i="21"/>
  <c r="H293" i="21"/>
  <c r="A293" i="21"/>
  <c r="H292" i="21"/>
  <c r="A292" i="21"/>
  <c r="H291" i="21"/>
  <c r="A291" i="21"/>
  <c r="H290" i="21"/>
  <c r="A290" i="21"/>
  <c r="H289" i="21"/>
  <c r="A289" i="21"/>
  <c r="H288" i="21"/>
  <c r="A288" i="21"/>
  <c r="H287" i="21"/>
  <c r="A287" i="21"/>
  <c r="H286" i="21"/>
  <c r="A286" i="21"/>
  <c r="H285" i="21"/>
  <c r="A285" i="21"/>
  <c r="H284" i="21"/>
  <c r="A284" i="21"/>
  <c r="H283" i="21"/>
  <c r="A283" i="21"/>
  <c r="H282" i="21"/>
  <c r="A282" i="21"/>
  <c r="H281" i="21"/>
  <c r="A281" i="21"/>
  <c r="H280" i="21"/>
  <c r="A280" i="21"/>
  <c r="H279" i="21"/>
  <c r="A279" i="21"/>
  <c r="H278" i="21"/>
  <c r="A278" i="21"/>
  <c r="H277" i="21"/>
  <c r="A277" i="21"/>
  <c r="H276" i="21"/>
  <c r="A276" i="21"/>
  <c r="H275" i="21"/>
  <c r="A275" i="21"/>
  <c r="H274" i="21"/>
  <c r="A274" i="21"/>
  <c r="H273" i="21"/>
  <c r="A273" i="21"/>
  <c r="H272" i="21"/>
  <c r="A272" i="21"/>
  <c r="H271" i="21"/>
  <c r="A271" i="21"/>
  <c r="H270" i="21"/>
  <c r="A270" i="21"/>
  <c r="H269" i="21"/>
  <c r="A269" i="21"/>
  <c r="H268" i="21"/>
  <c r="A268" i="21"/>
  <c r="H267" i="21"/>
  <c r="A267" i="21"/>
  <c r="H266" i="21"/>
  <c r="A266" i="21"/>
  <c r="H265" i="21"/>
  <c r="A265" i="21"/>
  <c r="H264" i="21"/>
  <c r="A264" i="21"/>
  <c r="H263" i="21"/>
  <c r="A263" i="21"/>
  <c r="H262" i="21"/>
  <c r="A262" i="21"/>
  <c r="H261" i="21"/>
  <c r="A261" i="21"/>
  <c r="H260" i="21"/>
  <c r="A260" i="21"/>
  <c r="H259" i="21"/>
  <c r="A259" i="21"/>
  <c r="H258" i="21"/>
  <c r="A258" i="21"/>
  <c r="H257" i="21"/>
  <c r="A257" i="21"/>
  <c r="H256" i="21"/>
  <c r="A256" i="21"/>
  <c r="H255" i="21"/>
  <c r="A255" i="21"/>
  <c r="H254" i="21"/>
  <c r="A254" i="21"/>
  <c r="H253" i="21"/>
  <c r="A253" i="21"/>
  <c r="H252" i="21"/>
  <c r="A252" i="21"/>
  <c r="H251" i="21"/>
  <c r="A251" i="21"/>
  <c r="H250" i="21"/>
  <c r="A250" i="21"/>
  <c r="H249" i="21"/>
  <c r="A249" i="21"/>
  <c r="H248" i="21"/>
  <c r="A248" i="21"/>
  <c r="H247" i="21"/>
  <c r="A247" i="21"/>
  <c r="H246" i="21"/>
  <c r="A246" i="21"/>
  <c r="H245" i="21"/>
  <c r="A245" i="21"/>
  <c r="H244" i="21"/>
  <c r="A244" i="21"/>
  <c r="H243" i="21"/>
  <c r="A243" i="21"/>
  <c r="H242" i="21"/>
  <c r="A242" i="21"/>
  <c r="H241" i="21"/>
  <c r="A241" i="21"/>
  <c r="H240" i="21"/>
  <c r="A240" i="21"/>
  <c r="H239" i="21"/>
  <c r="A239" i="21"/>
  <c r="H238" i="21"/>
  <c r="A238" i="21"/>
  <c r="H237" i="21"/>
  <c r="A237" i="21"/>
  <c r="H236" i="21"/>
  <c r="A236" i="21"/>
  <c r="H235" i="21"/>
  <c r="A235" i="21"/>
  <c r="H234" i="21"/>
  <c r="A234" i="21"/>
  <c r="H233" i="21"/>
  <c r="A233" i="21"/>
  <c r="H232" i="21"/>
  <c r="A232" i="21"/>
  <c r="H231" i="21"/>
  <c r="A231" i="21"/>
  <c r="H230" i="21"/>
  <c r="A230" i="21"/>
  <c r="H229" i="21"/>
  <c r="A229" i="21"/>
  <c r="H228" i="21"/>
  <c r="A228" i="21"/>
  <c r="H227" i="21"/>
  <c r="A227" i="21"/>
  <c r="H226" i="21"/>
  <c r="A226" i="21"/>
  <c r="H225" i="21"/>
  <c r="A225" i="21"/>
  <c r="H224" i="21"/>
  <c r="A224" i="21"/>
  <c r="H223" i="21"/>
  <c r="A223" i="21"/>
  <c r="H222" i="21"/>
  <c r="A222" i="21"/>
  <c r="H221" i="21"/>
  <c r="A221" i="21"/>
  <c r="H220" i="21"/>
  <c r="A220" i="21"/>
  <c r="H219" i="21"/>
  <c r="A219" i="21"/>
  <c r="H218" i="21"/>
  <c r="A218" i="21"/>
  <c r="H217" i="21"/>
  <c r="A217" i="21"/>
  <c r="H216" i="21"/>
  <c r="A216" i="21"/>
  <c r="H215" i="21"/>
  <c r="A215" i="21"/>
  <c r="H214" i="21"/>
  <c r="A214" i="21"/>
  <c r="H213" i="21"/>
  <c r="A213" i="21"/>
  <c r="H212" i="21"/>
  <c r="A212" i="21"/>
  <c r="H211" i="21"/>
  <c r="A211" i="21"/>
  <c r="H210" i="21"/>
  <c r="A210" i="21"/>
  <c r="H209" i="21"/>
  <c r="A209" i="21"/>
  <c r="H208" i="21"/>
  <c r="A208" i="21"/>
  <c r="H207" i="21"/>
  <c r="A207" i="21"/>
  <c r="H206" i="21"/>
  <c r="A206" i="21"/>
  <c r="H205" i="21"/>
  <c r="A205" i="21"/>
  <c r="H204" i="21"/>
  <c r="A204" i="21"/>
  <c r="H203" i="21"/>
  <c r="A203" i="21"/>
  <c r="H202" i="21"/>
  <c r="A202" i="21"/>
  <c r="H201" i="21"/>
  <c r="A201" i="21"/>
  <c r="H200" i="21"/>
  <c r="A200" i="21"/>
  <c r="H199" i="21"/>
  <c r="A199" i="21"/>
  <c r="H198" i="21"/>
  <c r="A198" i="21"/>
  <c r="H197" i="21"/>
  <c r="A197" i="21"/>
  <c r="H196" i="21"/>
  <c r="A196" i="21"/>
  <c r="H195" i="21"/>
  <c r="A195" i="21"/>
  <c r="H194" i="21"/>
  <c r="A194" i="21"/>
  <c r="H193" i="21"/>
  <c r="A193" i="21"/>
  <c r="H192" i="21"/>
  <c r="A192" i="21"/>
  <c r="H191" i="21"/>
  <c r="A191" i="21"/>
  <c r="H190" i="21"/>
  <c r="A190" i="21"/>
  <c r="H189" i="21"/>
  <c r="A189" i="21"/>
  <c r="H188" i="21"/>
  <c r="A188" i="21"/>
  <c r="H187" i="21"/>
  <c r="A187" i="21"/>
  <c r="H186" i="21"/>
  <c r="A186" i="21"/>
  <c r="H185" i="21"/>
  <c r="A185" i="21"/>
  <c r="H184" i="21"/>
  <c r="A184" i="21"/>
  <c r="H183" i="21"/>
  <c r="A183" i="21"/>
  <c r="H182" i="21"/>
  <c r="A182" i="21"/>
  <c r="H181" i="21"/>
  <c r="A181" i="21"/>
  <c r="H180" i="21"/>
  <c r="A180" i="21"/>
  <c r="H179" i="21"/>
  <c r="A179" i="21"/>
  <c r="H178" i="21"/>
  <c r="A178" i="21"/>
  <c r="H177" i="21"/>
  <c r="A177" i="21"/>
  <c r="H176" i="21"/>
  <c r="A176" i="21"/>
  <c r="H175" i="21"/>
  <c r="A175" i="21"/>
  <c r="H174" i="21"/>
  <c r="A174" i="21"/>
  <c r="H173" i="21"/>
  <c r="A173" i="21"/>
  <c r="H172" i="21"/>
  <c r="A172" i="21"/>
  <c r="H171" i="21"/>
  <c r="A171" i="21"/>
  <c r="H170" i="21"/>
  <c r="A170" i="21"/>
  <c r="H169" i="21"/>
  <c r="A169" i="21"/>
  <c r="H168" i="21"/>
  <c r="A168" i="21"/>
  <c r="H167" i="21"/>
  <c r="A167" i="21"/>
  <c r="H166" i="21"/>
  <c r="A166" i="21"/>
  <c r="H165" i="21"/>
  <c r="A165" i="21"/>
  <c r="H164" i="21"/>
  <c r="A164" i="21"/>
  <c r="H163" i="21"/>
  <c r="A163" i="21"/>
  <c r="H162" i="21"/>
  <c r="A162" i="21"/>
  <c r="H161" i="21"/>
  <c r="A161" i="21"/>
  <c r="H160" i="21"/>
  <c r="A160" i="21"/>
  <c r="H159" i="21"/>
  <c r="A159" i="21"/>
  <c r="H158" i="21"/>
  <c r="A158" i="21"/>
  <c r="H157" i="21"/>
  <c r="A157" i="21"/>
  <c r="H156" i="21"/>
  <c r="A156" i="21"/>
  <c r="H155" i="21"/>
  <c r="A155" i="21"/>
  <c r="H154" i="21"/>
  <c r="A154" i="21"/>
  <c r="H153" i="21"/>
  <c r="A153" i="21"/>
  <c r="H152" i="21"/>
  <c r="A152" i="21"/>
  <c r="H151" i="21"/>
  <c r="A151" i="21"/>
  <c r="H150" i="21"/>
  <c r="A150" i="21"/>
  <c r="H149" i="21"/>
  <c r="A149" i="21"/>
  <c r="H148" i="21"/>
  <c r="A148" i="21"/>
  <c r="H147" i="21"/>
  <c r="A147" i="21"/>
  <c r="H146" i="21"/>
  <c r="A146" i="21"/>
  <c r="H145" i="21"/>
  <c r="A145" i="21"/>
  <c r="H144" i="21"/>
  <c r="A144" i="21"/>
  <c r="H143" i="21"/>
  <c r="A143" i="21"/>
  <c r="H142" i="21"/>
  <c r="A142" i="21"/>
  <c r="H141" i="21"/>
  <c r="A141" i="21"/>
  <c r="H140" i="21"/>
  <c r="A140" i="21"/>
  <c r="H139" i="21"/>
  <c r="A139" i="21"/>
  <c r="H138" i="21"/>
  <c r="A138" i="21"/>
  <c r="H137" i="21"/>
  <c r="A137" i="21"/>
  <c r="H136" i="21"/>
  <c r="A136" i="21"/>
  <c r="H135" i="21"/>
  <c r="A135" i="21"/>
  <c r="H134" i="21"/>
  <c r="A134" i="21"/>
  <c r="H133" i="21"/>
  <c r="A133" i="21"/>
  <c r="H132" i="21"/>
  <c r="A132" i="21"/>
  <c r="H131" i="21"/>
  <c r="A131" i="21"/>
  <c r="H130" i="21"/>
  <c r="A130" i="21"/>
  <c r="H129" i="21"/>
  <c r="A129" i="21"/>
  <c r="H128" i="21"/>
  <c r="A128" i="21"/>
  <c r="H127" i="21"/>
  <c r="A127" i="21"/>
  <c r="H126" i="21"/>
  <c r="A126" i="21"/>
  <c r="H125" i="21"/>
  <c r="A125" i="21"/>
  <c r="H124" i="21"/>
  <c r="A124" i="21"/>
  <c r="H123" i="21"/>
  <c r="A123" i="21"/>
  <c r="H122" i="21"/>
  <c r="A122" i="21"/>
  <c r="H121" i="21"/>
  <c r="A121" i="21"/>
  <c r="H120" i="21"/>
  <c r="A120" i="21"/>
  <c r="H119" i="21"/>
  <c r="A119" i="21"/>
  <c r="H118" i="21"/>
  <c r="A118" i="21"/>
  <c r="H117" i="21"/>
  <c r="A117" i="21"/>
  <c r="H116" i="21"/>
  <c r="A116" i="21"/>
  <c r="H115" i="21"/>
  <c r="A115" i="21"/>
  <c r="H114" i="21"/>
  <c r="A114" i="21"/>
  <c r="H113" i="21"/>
  <c r="A113" i="21"/>
  <c r="H112" i="21"/>
  <c r="A112" i="21"/>
  <c r="H111" i="21"/>
  <c r="A111" i="21"/>
  <c r="H110" i="21"/>
  <c r="A110" i="21"/>
  <c r="H109" i="21"/>
  <c r="A109" i="21"/>
  <c r="H108" i="21"/>
  <c r="A108" i="21"/>
  <c r="H107" i="21"/>
  <c r="A107" i="21"/>
  <c r="H106" i="21"/>
  <c r="A106" i="21"/>
  <c r="H105" i="21"/>
  <c r="A105" i="21"/>
  <c r="H104" i="21"/>
  <c r="A104" i="21"/>
  <c r="H103" i="21"/>
  <c r="A103" i="21"/>
  <c r="H102" i="21"/>
  <c r="A102" i="21"/>
  <c r="H101" i="21"/>
  <c r="A101" i="21"/>
  <c r="H100" i="21"/>
  <c r="A100" i="21"/>
  <c r="H99" i="21"/>
  <c r="A99" i="21"/>
  <c r="H98" i="21"/>
  <c r="A98" i="21"/>
  <c r="H97" i="21"/>
  <c r="A97" i="21"/>
  <c r="H96" i="21"/>
  <c r="A96" i="21"/>
  <c r="H95" i="21"/>
  <c r="A95" i="21"/>
  <c r="H94" i="21"/>
  <c r="A94" i="21"/>
  <c r="H93" i="21"/>
  <c r="A93" i="21"/>
  <c r="H92" i="21"/>
  <c r="A92" i="21"/>
  <c r="H91" i="21"/>
  <c r="A91" i="21"/>
  <c r="H90" i="21"/>
  <c r="A90" i="21"/>
  <c r="H89" i="21"/>
  <c r="A89" i="21"/>
  <c r="H88" i="21"/>
  <c r="A88" i="21"/>
  <c r="H87" i="21"/>
  <c r="A87" i="21"/>
  <c r="H86" i="21"/>
  <c r="A86" i="21"/>
  <c r="H85" i="21"/>
  <c r="A85" i="21"/>
  <c r="H84" i="21"/>
  <c r="A84" i="21"/>
  <c r="H83" i="21"/>
  <c r="A83" i="21"/>
  <c r="H82" i="21"/>
  <c r="A82" i="21"/>
  <c r="H81" i="21"/>
  <c r="A81" i="21"/>
  <c r="H80" i="21"/>
  <c r="A80" i="21"/>
  <c r="H79" i="21"/>
  <c r="A79" i="21"/>
  <c r="H78" i="21"/>
  <c r="A78" i="21"/>
  <c r="H77" i="21"/>
  <c r="A77" i="21"/>
  <c r="H76" i="21"/>
  <c r="A76" i="21"/>
  <c r="H75" i="21"/>
  <c r="A75" i="21"/>
  <c r="H74" i="21"/>
  <c r="A74" i="21"/>
  <c r="H73" i="21"/>
  <c r="A73" i="21"/>
  <c r="H72" i="21"/>
  <c r="A72" i="21"/>
  <c r="H71" i="21"/>
  <c r="A71" i="21"/>
  <c r="H70" i="21"/>
  <c r="A70" i="21"/>
  <c r="H69" i="21"/>
  <c r="A69" i="21"/>
  <c r="H68" i="21"/>
  <c r="A68" i="21"/>
  <c r="H67" i="21"/>
  <c r="A67" i="21"/>
  <c r="H66" i="21"/>
  <c r="A66" i="21"/>
  <c r="H65" i="21"/>
  <c r="A65" i="21"/>
  <c r="H64" i="21"/>
  <c r="A64" i="21"/>
  <c r="H63" i="21"/>
  <c r="A63" i="21"/>
  <c r="H62" i="21"/>
  <c r="A62" i="21"/>
  <c r="H61" i="21"/>
  <c r="A61" i="21"/>
  <c r="H60" i="21"/>
  <c r="A60" i="21"/>
  <c r="H59" i="21"/>
  <c r="A59" i="21"/>
  <c r="H58" i="21"/>
  <c r="A58" i="21"/>
  <c r="H57" i="21"/>
  <c r="A57" i="21"/>
  <c r="H56" i="21"/>
  <c r="A56" i="21"/>
  <c r="H55" i="21"/>
  <c r="A55" i="21"/>
  <c r="H54" i="21"/>
  <c r="A54" i="21"/>
  <c r="H53" i="21"/>
  <c r="A53" i="21"/>
  <c r="H52" i="21"/>
  <c r="A52" i="21"/>
  <c r="H51" i="21"/>
  <c r="A51" i="21"/>
  <c r="H50" i="21"/>
  <c r="A50" i="21"/>
  <c r="H49" i="21"/>
  <c r="A49" i="21"/>
  <c r="H48" i="21"/>
  <c r="A48" i="21"/>
  <c r="H47" i="21"/>
  <c r="A47" i="21"/>
  <c r="H46" i="21"/>
  <c r="A46" i="21"/>
  <c r="H45" i="21"/>
  <c r="A45" i="21"/>
  <c r="H44" i="21"/>
  <c r="A44" i="21"/>
  <c r="H43" i="21"/>
  <c r="A43" i="21"/>
  <c r="H42" i="21"/>
  <c r="A42" i="21"/>
  <c r="H41" i="21"/>
  <c r="A41" i="21"/>
  <c r="H40" i="21"/>
  <c r="A40" i="21"/>
  <c r="H39" i="21"/>
  <c r="A39" i="21"/>
  <c r="H38" i="21"/>
  <c r="A38" i="21"/>
  <c r="H37" i="21"/>
  <c r="A37" i="21"/>
  <c r="H36" i="21"/>
  <c r="A36" i="21"/>
  <c r="H35" i="21"/>
  <c r="A35" i="21"/>
  <c r="H34" i="21"/>
  <c r="A34" i="21"/>
  <c r="H33" i="21"/>
  <c r="A33" i="21"/>
  <c r="H32" i="21"/>
  <c r="A32" i="21"/>
  <c r="H31" i="21"/>
  <c r="A31" i="21"/>
  <c r="H30" i="21"/>
  <c r="A30" i="21"/>
  <c r="H29" i="21"/>
  <c r="A29" i="21"/>
  <c r="H28" i="21"/>
  <c r="A28" i="21"/>
  <c r="H27" i="21"/>
  <c r="A27" i="21"/>
  <c r="H26" i="21"/>
  <c r="A26" i="21"/>
  <c r="H25" i="21"/>
  <c r="A25" i="21"/>
  <c r="H24" i="21"/>
  <c r="A24" i="21"/>
  <c r="H23" i="21"/>
  <c r="A23" i="21"/>
  <c r="H22" i="21"/>
  <c r="A22" i="21"/>
  <c r="H21" i="21"/>
  <c r="A21" i="21"/>
  <c r="H20" i="21"/>
  <c r="A20" i="21"/>
  <c r="H19" i="21"/>
  <c r="A19" i="21"/>
  <c r="H18" i="21"/>
  <c r="A18" i="21"/>
  <c r="H17" i="21"/>
  <c r="A17" i="21"/>
  <c r="H16" i="21"/>
  <c r="A16" i="21"/>
  <c r="H15" i="21"/>
  <c r="A15" i="21"/>
  <c r="H14" i="21"/>
  <c r="A14" i="21"/>
  <c r="H13" i="21"/>
  <c r="A13" i="21"/>
  <c r="H12" i="21"/>
  <c r="A12" i="21"/>
  <c r="H11" i="21"/>
  <c r="A11" i="21"/>
  <c r="H10" i="21"/>
  <c r="A10" i="21"/>
  <c r="H9" i="21"/>
  <c r="A9" i="21"/>
  <c r="H8" i="21"/>
  <c r="A8" i="21"/>
  <c r="H7" i="21"/>
  <c r="A7" i="21"/>
  <c r="H6" i="21"/>
  <c r="A6" i="21"/>
  <c r="H5" i="21"/>
  <c r="A5" i="21"/>
  <c r="H4" i="21"/>
  <c r="A4" i="21"/>
  <c r="H3" i="21"/>
  <c r="A3" i="21"/>
  <c r="H2" i="21"/>
  <c r="A2" i="21"/>
  <c r="C11" i="19" l="1"/>
  <c r="F11" i="19" l="1"/>
  <c r="EG11" i="19" l="1"/>
  <c r="DD11" i="19" l="1"/>
  <c r="DB11" i="19"/>
  <c r="DA11" i="19"/>
  <c r="CZ11" i="19"/>
  <c r="CU11" i="19" l="1"/>
  <c r="CY11" i="19"/>
  <c r="CX11" i="19"/>
  <c r="CW11" i="19"/>
  <c r="CV11" i="19"/>
  <c r="CA11" i="19" l="1"/>
  <c r="BY11" i="19" l="1"/>
  <c r="BH11" i="19"/>
  <c r="BQ11" i="19" l="1"/>
  <c r="BR11" i="19"/>
  <c r="R544" i="2" l="1"/>
  <c r="DC11" i="19" s="1"/>
  <c r="LP11" i="19"/>
  <c r="T693" i="2" l="1"/>
  <c r="R693" i="2"/>
  <c r="EE11" i="19" s="1"/>
  <c r="T601" i="2" l="1"/>
  <c r="R601" i="2"/>
  <c r="DL11" i="19" s="1"/>
  <c r="D11" i="19" l="1"/>
  <c r="BI11" i="19" l="1"/>
  <c r="BG11" i="19"/>
  <c r="T4" i="2" l="1"/>
  <c r="T3" i="2"/>
  <c r="IX11" i="19" l="1"/>
  <c r="S1" i="2" l="1"/>
  <c r="DG11" i="19"/>
  <c r="EH11" i="19"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クエリ - アダムス（保存先） からサンプル ファイルを変換する" description="ブック内の 'アダムス（保存先） からサンプル ファイルを変換する' クエリへの接続です。" type="5" refreshedVersion="0" background="1">
    <dbPr connection="Provider=Microsoft.Mashup.OleDb.1;Data Source=$Workbook$;Location=&quot;アダムス（保存先） からサンプル ファイルを変換する&quot;;Extended Properties=&quot;&quot;" command="SELECT * FROM [アダムス（保存先） からサンプル ファイルを変換する]"/>
  </connection>
  <connection id="2" xr16:uid="{00000000-0015-0000-FFFF-FFFF01000000}" keepAlive="1" name="クエリ - アダムス（保存先） からファイルを変換する" description="ブック内の 'アダムス（保存先） からファイルを変換する' クエリへの接続です。" type="5" refreshedVersion="0" background="1">
    <dbPr connection="Provider=Microsoft.Mashup.OleDb.1;Data Source=$Workbook$;Location=&quot;アダムス（保存先） からファイルを変換する&quot;;Extended Properties=&quot;&quot;" command="SELECT * FROM [アダムス（保存先） からファイルを変換する]"/>
  </connection>
  <connection id="3" xr16:uid="{00000000-0015-0000-FFFF-FFFF02000000}" keepAlive="1" name="クエリ - サンプル ファイル" description="ブック内の 'サンプル ファイル' クエリへの接続です。" type="5" refreshedVersion="0" background="1">
    <dbPr connection="Provider=Microsoft.Mashup.OleDb.1;Data Source=$Workbook$;Location=&quot;サンプル ファイル&quot;;Extended Properties=&quot;&quot;" command="SELECT * FROM [サンプル ファイル]"/>
  </connection>
  <connection id="4" xr16:uid="{00000000-0015-0000-FFFF-FFFF03000000}" keepAlive="1" name="クエリ - サンプル ファイル パラメーター1" description="ブック内の 'サンプル ファイル パラメーター1' クエリへの接続です。" type="5" refreshedVersion="0" background="1">
    <dbPr connection="Provider=Microsoft.Mashup.OleDb.1;Data Source=$Workbook$;Location=&quot;サンプル ファイル パラメーター1&quot;;Extended Properties=&quot;&quot;" command="SELECT * FROM [サンプル ファイル パラメーター1]"/>
  </connection>
</connections>
</file>

<file path=xl/sharedStrings.xml><?xml version="1.0" encoding="utf-8"?>
<sst xmlns="http://schemas.openxmlformats.org/spreadsheetml/2006/main" count="13098" uniqueCount="6646">
  <si>
    <t>令和８年度保険者努力支援制度（取組評価分）の市町村分　採点表　作業要領</t>
    <rPh sb="3" eb="5">
      <t>ネンド</t>
    </rPh>
    <rPh sb="5" eb="8">
      <t>ホケンシャ</t>
    </rPh>
    <rPh sb="8" eb="10">
      <t>ドリョク</t>
    </rPh>
    <rPh sb="10" eb="12">
      <t>シエン</t>
    </rPh>
    <rPh sb="12" eb="14">
      <t>セイド</t>
    </rPh>
    <rPh sb="15" eb="17">
      <t>トリクミ</t>
    </rPh>
    <rPh sb="17" eb="20">
      <t>ヒョウカブン</t>
    </rPh>
    <rPh sb="22" eb="25">
      <t>シチョウソン</t>
    </rPh>
    <rPh sb="25" eb="26">
      <t>ブン</t>
    </rPh>
    <rPh sb="27" eb="29">
      <t>サイテン</t>
    </rPh>
    <rPh sb="29" eb="30">
      <t>ヒョウ</t>
    </rPh>
    <rPh sb="31" eb="33">
      <t>サギョウ</t>
    </rPh>
    <rPh sb="33" eb="35">
      <t>ヨウリョウ</t>
    </rPh>
    <phoneticPr fontId="1"/>
  </si>
  <si>
    <r>
      <t>　01</t>
    </r>
    <r>
      <rPr>
        <b/>
        <sz val="13"/>
        <color theme="1"/>
        <rFont val="游ゴシック"/>
        <family val="3"/>
        <charset val="128"/>
      </rPr>
      <t>自己採点表シート　の作業要領</t>
    </r>
    <rPh sb="3" eb="5">
      <t>ジコ</t>
    </rPh>
    <rPh sb="5" eb="7">
      <t>サイテン</t>
    </rPh>
    <rPh sb="7" eb="8">
      <t>ヒョウ</t>
    </rPh>
    <rPh sb="13" eb="15">
      <t>サギョウ</t>
    </rPh>
    <rPh sb="15" eb="17">
      <t>ヨウリョウ</t>
    </rPh>
    <phoneticPr fontId="1"/>
  </si>
  <si>
    <t>　実施状況の入力にあたっての留意事項</t>
    <rPh sb="1" eb="3">
      <t>ジッシ</t>
    </rPh>
    <rPh sb="3" eb="5">
      <t>ジョウキョウ</t>
    </rPh>
    <rPh sb="6" eb="8">
      <t>ニュウリョク</t>
    </rPh>
    <rPh sb="14" eb="16">
      <t>リュウイ</t>
    </rPh>
    <rPh sb="16" eb="18">
      <t>ジコウ</t>
    </rPh>
    <phoneticPr fontId="1"/>
  </si>
  <si>
    <t>①</t>
    <phoneticPr fontId="1"/>
  </si>
  <si>
    <r>
      <rPr>
        <b/>
        <sz val="10"/>
        <color theme="1"/>
        <rFont val="游ゴシック"/>
        <family val="3"/>
        <charset val="128"/>
        <scheme val="minor"/>
      </rPr>
      <t>　</t>
    </r>
    <r>
      <rPr>
        <b/>
        <u/>
        <sz val="10"/>
        <color theme="1"/>
        <rFont val="游ゴシック"/>
        <family val="3"/>
        <charset val="128"/>
        <scheme val="minor"/>
      </rPr>
      <t>水色の背景セル</t>
    </r>
    <r>
      <rPr>
        <u/>
        <sz val="10"/>
        <color theme="1"/>
        <rFont val="游ゴシック"/>
        <family val="3"/>
        <charset val="128"/>
        <scheme val="minor"/>
      </rPr>
      <t>に入力</t>
    </r>
    <r>
      <rPr>
        <sz val="10"/>
        <color theme="1"/>
        <rFont val="游ゴシック"/>
        <family val="3"/>
        <charset val="128"/>
        <scheme val="minor"/>
      </rPr>
      <t>すること</t>
    </r>
    <r>
      <rPr>
        <b/>
        <sz val="10"/>
        <color theme="1"/>
        <rFont val="游ゴシック"/>
        <family val="3"/>
        <charset val="128"/>
        <scheme val="minor"/>
      </rPr>
      <t xml:space="preserve">。
</t>
    </r>
    <r>
      <rPr>
        <sz val="10"/>
        <color theme="1"/>
        <rFont val="游ゴシック"/>
        <family val="3"/>
        <charset val="128"/>
        <scheme val="minor"/>
      </rPr>
      <t>灰色の背景セルは国において算定する項目であるため、入力しないこと。</t>
    </r>
    <rPh sb="1" eb="3">
      <t>ミズイロ</t>
    </rPh>
    <rPh sb="4" eb="6">
      <t>ハイケイ</t>
    </rPh>
    <rPh sb="9" eb="11">
      <t>ニュウリョク</t>
    </rPh>
    <rPh sb="20" eb="22">
      <t>ハイケイ</t>
    </rPh>
    <rPh sb="43" eb="44">
      <t>チカラ</t>
    </rPh>
    <phoneticPr fontId="1"/>
  </si>
  <si>
    <t>②</t>
    <phoneticPr fontId="1"/>
  </si>
  <si>
    <r>
      <t>　</t>
    </r>
    <r>
      <rPr>
        <b/>
        <sz val="10"/>
        <color theme="1"/>
        <rFont val="游ゴシック"/>
        <family val="3"/>
        <charset val="128"/>
        <scheme val="minor"/>
      </rPr>
      <t>入力欄に「該当の有無」欄がある指標</t>
    </r>
    <rPh sb="1" eb="3">
      <t>ニュウリョク</t>
    </rPh>
    <rPh sb="3" eb="4">
      <t>ラン</t>
    </rPh>
    <rPh sb="6" eb="8">
      <t>ガイトウ</t>
    </rPh>
    <rPh sb="9" eb="11">
      <t>ウム</t>
    </rPh>
    <rPh sb="12" eb="13">
      <t>ラン</t>
    </rPh>
    <rPh sb="16" eb="18">
      <t>シヒョウ</t>
    </rPh>
    <phoneticPr fontId="1"/>
  </si>
  <si>
    <r>
      <t>・該当の評価指標について該当の有無を確認し、</t>
    </r>
    <r>
      <rPr>
        <u/>
        <sz val="10"/>
        <color theme="1"/>
        <rFont val="游ゴシック"/>
        <family val="3"/>
        <charset val="128"/>
        <scheme val="minor"/>
      </rPr>
      <t>該当がある</t>
    </r>
    <r>
      <rPr>
        <sz val="10"/>
        <color theme="1"/>
        <rFont val="游ゴシック"/>
        <family val="2"/>
        <charset val="128"/>
        <scheme val="minor"/>
      </rPr>
      <t xml:space="preserve">場合には、
　「該当の有無」欄でプルダウンにより </t>
    </r>
    <r>
      <rPr>
        <b/>
        <u/>
        <sz val="10"/>
        <color rgb="FFC00000"/>
        <rFont val="游ゴシック"/>
        <family val="3"/>
        <charset val="128"/>
        <scheme val="minor"/>
      </rPr>
      <t>○ を選択</t>
    </r>
    <r>
      <rPr>
        <sz val="10"/>
        <color theme="1"/>
        <rFont val="游ゴシック"/>
        <family val="2"/>
        <charset val="128"/>
        <scheme val="minor"/>
      </rPr>
      <t xml:space="preserve"> すること。
　また、取組状況に応じて、</t>
    </r>
    <r>
      <rPr>
        <b/>
        <sz val="10"/>
        <color theme="1"/>
        <rFont val="游ゴシック"/>
        <family val="3"/>
        <charset val="128"/>
        <scheme val="minor"/>
      </rPr>
      <t>内容入力欄</t>
    </r>
    <r>
      <rPr>
        <sz val="10"/>
        <color theme="1"/>
        <rFont val="游ゴシック"/>
        <family val="2"/>
        <charset val="128"/>
        <scheme val="minor"/>
      </rPr>
      <t xml:space="preserve"> に</t>
    </r>
    <r>
      <rPr>
        <b/>
        <u/>
        <sz val="10"/>
        <color rgb="FFC00000"/>
        <rFont val="游ゴシック"/>
        <family val="3"/>
        <charset val="128"/>
        <scheme val="minor"/>
      </rPr>
      <t>必ず入力する</t>
    </r>
    <r>
      <rPr>
        <sz val="10"/>
        <color theme="1"/>
        <rFont val="游ゴシック"/>
        <family val="2"/>
        <charset val="128"/>
        <scheme val="minor"/>
      </rPr>
      <t>こと。
・該当の評価指標について該当の有無を確認し、</t>
    </r>
    <r>
      <rPr>
        <u/>
        <sz val="10"/>
        <color theme="1"/>
        <rFont val="游ゴシック"/>
        <family val="3"/>
        <charset val="128"/>
        <scheme val="minor"/>
      </rPr>
      <t>該当がない</t>
    </r>
    <r>
      <rPr>
        <sz val="10"/>
        <color theme="1"/>
        <rFont val="游ゴシック"/>
        <family val="2"/>
        <charset val="128"/>
        <scheme val="minor"/>
      </rPr>
      <t xml:space="preserve">場合には、
　「該当の有無」欄でプルダウンにより  </t>
    </r>
    <r>
      <rPr>
        <b/>
        <u/>
        <sz val="10"/>
        <color theme="4" tint="-0.249977111117893"/>
        <rFont val="游ゴシック"/>
        <family val="3"/>
        <charset val="128"/>
        <scheme val="minor"/>
      </rPr>
      <t>－ を選択</t>
    </r>
    <r>
      <rPr>
        <sz val="10"/>
        <color theme="1"/>
        <rFont val="游ゴシック"/>
        <family val="2"/>
        <charset val="128"/>
        <scheme val="minor"/>
      </rPr>
      <t xml:space="preserve"> すること。
　また、</t>
    </r>
    <r>
      <rPr>
        <b/>
        <sz val="10"/>
        <color theme="1"/>
        <rFont val="游ゴシック"/>
        <family val="3"/>
        <charset val="128"/>
        <scheme val="minor"/>
      </rPr>
      <t>内容入力欄</t>
    </r>
    <r>
      <rPr>
        <sz val="10"/>
        <color theme="1"/>
        <rFont val="游ゴシック"/>
        <family val="2"/>
        <charset val="128"/>
        <scheme val="minor"/>
      </rPr>
      <t xml:space="preserve"> には </t>
    </r>
    <r>
      <rPr>
        <b/>
        <u/>
        <sz val="10"/>
        <color theme="4" tint="-0.249977111117893"/>
        <rFont val="游ゴシック"/>
        <family val="3"/>
        <charset val="128"/>
        <scheme val="minor"/>
      </rPr>
      <t>何も入力しない</t>
    </r>
    <r>
      <rPr>
        <sz val="10"/>
        <color theme="1"/>
        <rFont val="游ゴシック"/>
        <family val="2"/>
        <charset val="128"/>
        <scheme val="minor"/>
      </rPr>
      <t xml:space="preserve"> こと。</t>
    </r>
    <rPh sb="85" eb="86">
      <t>カナラ</t>
    </rPh>
    <phoneticPr fontId="1"/>
  </si>
  <si>
    <t>③</t>
    <phoneticPr fontId="1"/>
  </si>
  <si>
    <t>　入力欄に「該当の有無」欄がない指標</t>
    <phoneticPr fontId="1"/>
  </si>
  <si>
    <t>・取組状況に応じて、内容入力欄に入力すること。</t>
    <phoneticPr fontId="1"/>
  </si>
  <si>
    <t>④</t>
    <phoneticPr fontId="1"/>
  </si>
  <si>
    <r>
      <t xml:space="preserve">　最上部（S1セル）に、シート全体の </t>
    </r>
    <r>
      <rPr>
        <b/>
        <sz val="10"/>
        <color rgb="FFC00000"/>
        <rFont val="游ゴシック"/>
        <family val="3"/>
        <charset val="128"/>
        <scheme val="minor"/>
      </rPr>
      <t>"不整合チェック"</t>
    </r>
    <r>
      <rPr>
        <sz val="10"/>
        <color theme="1"/>
        <rFont val="游ゴシック"/>
        <family val="3"/>
        <charset val="128"/>
        <scheme val="minor"/>
      </rPr>
      <t xml:space="preserve">  の結果が、表示されます。　
（ＯＫ または ＮＧの表示）
　　（Ａ）「該当の有無」欄が○ なのに、内容入力がない
　　（Ｂ）「該当の有無」欄が ­  なのに、内容入力がある
　　（Ｃ）未入力
このような場合に、該当の評価指標の"不整合チェック"が×表示になります。
</t>
    </r>
    <r>
      <rPr>
        <u/>
        <sz val="10"/>
        <color theme="1"/>
        <rFont val="游ゴシック"/>
        <family val="3"/>
        <charset val="128"/>
        <scheme val="minor"/>
      </rPr>
      <t>シート全体の "不整合チェック"  の結果がＮＧ表示の場合は、 × 表示の行を確認し、該当する評価指標の入力内容を修正</t>
    </r>
    <r>
      <rPr>
        <sz val="10"/>
        <color theme="1"/>
        <rFont val="游ゴシック"/>
        <family val="3"/>
        <charset val="128"/>
        <scheme val="minor"/>
      </rPr>
      <t>してください。
　なお、</t>
    </r>
    <r>
      <rPr>
        <u/>
        <sz val="10"/>
        <color theme="1"/>
        <rFont val="游ゴシック"/>
        <family val="3"/>
        <charset val="128"/>
        <scheme val="minor"/>
      </rPr>
      <t>"採点"が空欄になっていると、「１行化シート」に点数が反映されず、加点されません</t>
    </r>
    <r>
      <rPr>
        <sz val="10"/>
        <color theme="1"/>
        <rFont val="游ゴシック"/>
        <family val="3"/>
        <charset val="128"/>
        <scheme val="minor"/>
      </rPr>
      <t>。</t>
    </r>
    <rPh sb="94" eb="96">
      <t>ガイトウ</t>
    </rPh>
    <rPh sb="97" eb="99">
      <t>ウム</t>
    </rPh>
    <rPh sb="100" eb="101">
      <t>ラン</t>
    </rPh>
    <rPh sb="236" eb="238">
      <t>サイテン</t>
    </rPh>
    <rPh sb="240" eb="242">
      <t>クウラン</t>
    </rPh>
    <rPh sb="252" eb="254">
      <t>ギョウカ</t>
    </rPh>
    <rPh sb="259" eb="261">
      <t>テンスウ</t>
    </rPh>
    <rPh sb="262" eb="264">
      <t>ハンエイ</t>
    </rPh>
    <rPh sb="268" eb="270">
      <t>カテン</t>
    </rPh>
    <phoneticPr fontId="1"/>
  </si>
  <si>
    <t>⑤</t>
    <phoneticPr fontId="1"/>
  </si>
  <si>
    <t>　入力内容は、「１行化シート」に反映されます。</t>
    <phoneticPr fontId="1"/>
  </si>
  <si>
    <t>　取組が実施予定である場合について</t>
    <rPh sb="1" eb="3">
      <t>トリクミ</t>
    </rPh>
    <rPh sb="4" eb="6">
      <t>ジッシ</t>
    </rPh>
    <rPh sb="6" eb="8">
      <t>ヨテイ</t>
    </rPh>
    <rPh sb="11" eb="13">
      <t>バアイ</t>
    </rPh>
    <phoneticPr fontId="1"/>
  </si>
  <si>
    <r>
      <t>　令和７年度の取組状況に関する指標は、</t>
    </r>
    <r>
      <rPr>
        <u/>
        <sz val="9"/>
        <color theme="1"/>
        <rFont val="游ゴシック"/>
        <family val="3"/>
        <charset val="128"/>
        <scheme val="minor"/>
      </rPr>
      <t>令和７年７月31日時点</t>
    </r>
    <r>
      <rPr>
        <sz val="9"/>
        <color theme="1"/>
        <rFont val="游ゴシック"/>
        <family val="3"/>
        <charset val="128"/>
        <scheme val="minor"/>
      </rPr>
      <t>において取組が行われているものを評価するが、令和７年度中に取組予定であることが</t>
    </r>
    <r>
      <rPr>
        <b/>
        <sz val="9"/>
        <color theme="1"/>
        <rFont val="游ゴシック"/>
        <family val="3"/>
        <charset val="128"/>
        <scheme val="minor"/>
      </rPr>
      <t>客観的資料（計画書、実施要綱、契約書等）</t>
    </r>
    <r>
      <rPr>
        <sz val="9"/>
        <color theme="1"/>
        <rFont val="游ゴシック"/>
        <family val="3"/>
        <charset val="128"/>
        <scheme val="minor"/>
      </rPr>
      <t>で確認できるときには評価対象とする。該当する取組については、</t>
    </r>
    <r>
      <rPr>
        <b/>
        <sz val="9"/>
        <color theme="1"/>
        <rFont val="游ゴシック"/>
        <family val="3"/>
        <charset val="128"/>
        <scheme val="minor"/>
      </rPr>
      <t>実施予定であることを証する客観的資料</t>
    </r>
    <r>
      <rPr>
        <sz val="9"/>
        <color theme="1"/>
        <rFont val="游ゴシック"/>
        <family val="3"/>
        <charset val="128"/>
        <scheme val="minor"/>
      </rPr>
      <t>を必ず添付すること。</t>
    </r>
    <rPh sb="4" eb="6">
      <t>ネンド</t>
    </rPh>
    <rPh sb="7" eb="9">
      <t>トリクミ</t>
    </rPh>
    <rPh sb="9" eb="11">
      <t>ジョウキョウ</t>
    </rPh>
    <rPh sb="12" eb="13">
      <t>カン</t>
    </rPh>
    <rPh sb="15" eb="17">
      <t>シヒョウ</t>
    </rPh>
    <rPh sb="28" eb="30">
      <t>ジテン</t>
    </rPh>
    <rPh sb="107" eb="109">
      <t>ガイトウ</t>
    </rPh>
    <rPh sb="111" eb="113">
      <t>トリクミ</t>
    </rPh>
    <rPh sb="119" eb="121">
      <t>ジッシ</t>
    </rPh>
    <rPh sb="121" eb="123">
      <t>ヨテイ</t>
    </rPh>
    <rPh sb="129" eb="130">
      <t>ショウ</t>
    </rPh>
    <rPh sb="132" eb="135">
      <t>キャッカンテキ</t>
    </rPh>
    <rPh sb="135" eb="137">
      <t>シリョウ</t>
    </rPh>
    <rPh sb="138" eb="139">
      <t>カナラ</t>
    </rPh>
    <rPh sb="140" eb="142">
      <t>テンプ</t>
    </rPh>
    <phoneticPr fontId="1"/>
  </si>
  <si>
    <t>　採点表に入力する数値について</t>
    <rPh sb="1" eb="3">
      <t>サイテン</t>
    </rPh>
    <rPh sb="3" eb="4">
      <t>ヒョウ</t>
    </rPh>
    <rPh sb="5" eb="7">
      <t>ニュウリョク</t>
    </rPh>
    <rPh sb="9" eb="11">
      <t>スウチ</t>
    </rPh>
    <phoneticPr fontId="1"/>
  </si>
  <si>
    <r>
      <t>　採点表に入力する数値は、原則として</t>
    </r>
    <r>
      <rPr>
        <b/>
        <sz val="9"/>
        <color theme="1"/>
        <rFont val="游ゴシック"/>
        <family val="3"/>
        <charset val="128"/>
        <scheme val="minor"/>
      </rPr>
      <t>小数点第３位を四捨五入し小数点第２位</t>
    </r>
    <r>
      <rPr>
        <sz val="9"/>
        <color theme="1"/>
        <rFont val="游ゴシック"/>
        <family val="3"/>
        <charset val="128"/>
        <scheme val="minor"/>
      </rPr>
      <t>までとする。ただし、記載を他の提出資料と整合をとるよう指示があるものについては、他の提出資料と整合性のある数値を記載するものとする。</t>
    </r>
    <rPh sb="1" eb="3">
      <t>サイテン</t>
    </rPh>
    <rPh sb="3" eb="4">
      <t>ヒョウ</t>
    </rPh>
    <rPh sb="5" eb="7">
      <t>ニュウリョク</t>
    </rPh>
    <rPh sb="9" eb="11">
      <t>スウチ</t>
    </rPh>
    <rPh sb="13" eb="15">
      <t>ゲンソク</t>
    </rPh>
    <rPh sb="18" eb="21">
      <t>ショウスウテン</t>
    </rPh>
    <rPh sb="21" eb="22">
      <t>ダイ</t>
    </rPh>
    <rPh sb="23" eb="24">
      <t>イ</t>
    </rPh>
    <rPh sb="25" eb="29">
      <t>シシャゴニュウ</t>
    </rPh>
    <rPh sb="30" eb="33">
      <t>ショウスウテン</t>
    </rPh>
    <rPh sb="33" eb="34">
      <t>ダイ</t>
    </rPh>
    <rPh sb="35" eb="36">
      <t>イ</t>
    </rPh>
    <rPh sb="46" eb="48">
      <t>キサイ</t>
    </rPh>
    <rPh sb="49" eb="50">
      <t>ホカ</t>
    </rPh>
    <rPh sb="51" eb="53">
      <t>テイシュツ</t>
    </rPh>
    <rPh sb="53" eb="55">
      <t>シリョウ</t>
    </rPh>
    <rPh sb="56" eb="58">
      <t>セイゴウ</t>
    </rPh>
    <rPh sb="63" eb="65">
      <t>シジ</t>
    </rPh>
    <rPh sb="76" eb="77">
      <t>ホカ</t>
    </rPh>
    <rPh sb="78" eb="80">
      <t>テイシュツ</t>
    </rPh>
    <rPh sb="80" eb="82">
      <t>シリョウ</t>
    </rPh>
    <rPh sb="83" eb="85">
      <t>セイゴウ</t>
    </rPh>
    <rPh sb="85" eb="86">
      <t>セイ</t>
    </rPh>
    <rPh sb="89" eb="91">
      <t>スウチ</t>
    </rPh>
    <rPh sb="92" eb="94">
      <t>キサイ</t>
    </rPh>
    <phoneticPr fontId="1"/>
  </si>
  <si>
    <r>
      <t>　採点表に入力する数値の基準日は、特に指定がある場合や実施予定の場合を除き、</t>
    </r>
    <r>
      <rPr>
        <b/>
        <u/>
        <sz val="9"/>
        <color theme="1"/>
        <rFont val="游ゴシック"/>
        <family val="3"/>
        <charset val="128"/>
        <scheme val="minor"/>
      </rPr>
      <t>令和７年７月31日時点</t>
    </r>
    <r>
      <rPr>
        <sz val="9"/>
        <color theme="1"/>
        <rFont val="游ゴシック"/>
        <family val="3"/>
        <charset val="128"/>
        <scheme val="minor"/>
      </rPr>
      <t>とする。</t>
    </r>
    <rPh sb="1" eb="3">
      <t>サイテン</t>
    </rPh>
    <rPh sb="3" eb="4">
      <t>ヒョウ</t>
    </rPh>
    <rPh sb="5" eb="7">
      <t>ニュウリョク</t>
    </rPh>
    <rPh sb="9" eb="11">
      <t>スウチ</t>
    </rPh>
    <rPh sb="12" eb="15">
      <t>キジュンビ</t>
    </rPh>
    <rPh sb="17" eb="18">
      <t>トク</t>
    </rPh>
    <rPh sb="19" eb="21">
      <t>シテイ</t>
    </rPh>
    <rPh sb="24" eb="26">
      <t>バアイ</t>
    </rPh>
    <rPh sb="27" eb="29">
      <t>ジッシ</t>
    </rPh>
    <rPh sb="29" eb="31">
      <t>ヨテイ</t>
    </rPh>
    <rPh sb="32" eb="34">
      <t>バアイ</t>
    </rPh>
    <rPh sb="35" eb="36">
      <t>ノゾ</t>
    </rPh>
    <rPh sb="41" eb="42">
      <t>ネン</t>
    </rPh>
    <rPh sb="42" eb="43">
      <t>ツキ</t>
    </rPh>
    <rPh sb="45" eb="46">
      <t>ヒ</t>
    </rPh>
    <rPh sb="46" eb="48">
      <t>ジテン</t>
    </rPh>
    <phoneticPr fontId="1"/>
  </si>
  <si>
    <t>　率などの計算式が組まれているセルや、項目名に（人）等の単位が記載されている項目は、数値以外の文字を入力しないでください。</t>
    <rPh sb="1" eb="2">
      <t>リツ</t>
    </rPh>
    <rPh sb="5" eb="8">
      <t>ケイサンシキ</t>
    </rPh>
    <rPh sb="9" eb="10">
      <t>ク</t>
    </rPh>
    <rPh sb="19" eb="22">
      <t>コウモクメイ</t>
    </rPh>
    <rPh sb="24" eb="25">
      <t>ニン</t>
    </rPh>
    <rPh sb="26" eb="27">
      <t>トウ</t>
    </rPh>
    <rPh sb="28" eb="30">
      <t>タンイ</t>
    </rPh>
    <rPh sb="31" eb="33">
      <t>キサイ</t>
    </rPh>
    <rPh sb="38" eb="40">
      <t>コウモク</t>
    </rPh>
    <rPh sb="42" eb="44">
      <t>スウチ</t>
    </rPh>
    <rPh sb="44" eb="46">
      <t>イガイ</t>
    </rPh>
    <rPh sb="47" eb="49">
      <t>モジ</t>
    </rPh>
    <rPh sb="50" eb="52">
      <t>ニュウリョク</t>
    </rPh>
    <phoneticPr fontId="1"/>
  </si>
  <si>
    <r>
      <t>　作業完了後は、速やかに、都道府県へ送付すること。
　</t>
    </r>
    <r>
      <rPr>
        <b/>
        <sz val="12"/>
        <color rgb="FFFF0000"/>
        <rFont val="游ゴシック"/>
        <family val="3"/>
        <charset val="128"/>
        <scheme val="minor"/>
      </rPr>
      <t>※作業シートの名称・様式内容は変更しないこと。</t>
    </r>
    <rPh sb="1" eb="3">
      <t>サギョウ</t>
    </rPh>
    <rPh sb="3" eb="5">
      <t>カンリョウ</t>
    </rPh>
    <rPh sb="5" eb="6">
      <t>アト</t>
    </rPh>
    <rPh sb="8" eb="9">
      <t>スミ</t>
    </rPh>
    <rPh sb="13" eb="17">
      <t>トドウフケン</t>
    </rPh>
    <rPh sb="18" eb="20">
      <t>ソウフ</t>
    </rPh>
    <phoneticPr fontId="1"/>
  </si>
  <si>
    <t>報告様式【保険者→都道府県】</t>
    <rPh sb="0" eb="2">
      <t>ホウコク</t>
    </rPh>
    <rPh sb="2" eb="4">
      <t>ヨウシキ</t>
    </rPh>
    <rPh sb="5" eb="8">
      <t>ホケンシャ</t>
    </rPh>
    <rPh sb="9" eb="13">
      <t>トドウフケン</t>
    </rPh>
    <phoneticPr fontId="1"/>
  </si>
  <si>
    <t>　← 不整合チェック</t>
    <rPh sb="3" eb="6">
      <t>フセイゴウ</t>
    </rPh>
    <phoneticPr fontId="1"/>
  </si>
  <si>
    <t>保険者名</t>
    <rPh sb="0" eb="2">
      <t>ホケン</t>
    </rPh>
    <rPh sb="2" eb="3">
      <t>シャ</t>
    </rPh>
    <rPh sb="3" eb="4">
      <t>メイ</t>
    </rPh>
    <phoneticPr fontId="1"/>
  </si>
  <si>
    <t>◀ 保険者名を、リスト入力して下さい</t>
    <rPh sb="2" eb="5">
      <t>ホケンシャ</t>
    </rPh>
    <rPh sb="5" eb="6">
      <t>メイ</t>
    </rPh>
    <rPh sb="11" eb="13">
      <t>ニュウリョク</t>
    </rPh>
    <rPh sb="15" eb="16">
      <t>クダ</t>
    </rPh>
    <phoneticPr fontId="1"/>
  </si>
  <si>
    <t>被保険者数（人）
※令和７年５月31日現在</t>
    <phoneticPr fontId="1"/>
  </si>
  <si>
    <r>
      <t>　</t>
    </r>
    <r>
      <rPr>
        <sz val="11"/>
        <color theme="1"/>
        <rFont val="HG創英角ﾎﾟｯﾌﾟ体"/>
        <family val="3"/>
        <charset val="128"/>
      </rPr>
      <t>←</t>
    </r>
    <r>
      <rPr>
        <sz val="11"/>
        <color theme="1"/>
        <rFont val="游ゴシック"/>
        <family val="2"/>
        <charset val="128"/>
        <scheme val="minor"/>
      </rPr>
      <t xml:space="preserve"> 保険者名が、未入力の場合は、 ×</t>
    </r>
    <rPh sb="3" eb="6">
      <t>ホケンジャ</t>
    </rPh>
    <rPh sb="6" eb="7">
      <t>メイ</t>
    </rPh>
    <rPh sb="9" eb="12">
      <t>ミニュウリョク</t>
    </rPh>
    <rPh sb="13" eb="15">
      <t>バアイ</t>
    </rPh>
    <phoneticPr fontId="1"/>
  </si>
  <si>
    <t>通し</t>
    <rPh sb="0" eb="1">
      <t>トオ</t>
    </rPh>
    <phoneticPr fontId="1"/>
  </si>
  <si>
    <r>
      <t>　</t>
    </r>
    <r>
      <rPr>
        <sz val="11"/>
        <color theme="1"/>
        <rFont val="HG創英角ﾎﾟｯﾌﾟ体"/>
        <family val="3"/>
        <charset val="128"/>
      </rPr>
      <t>←</t>
    </r>
    <r>
      <rPr>
        <sz val="11"/>
        <color theme="1"/>
        <rFont val="游ゴシック"/>
        <family val="2"/>
        <charset val="128"/>
        <scheme val="minor"/>
      </rPr>
      <t xml:space="preserve"> 被保険者数が、未入力の場合は、 ×</t>
    </r>
    <rPh sb="3" eb="7">
      <t>ヒホケンシャ</t>
    </rPh>
    <rPh sb="7" eb="8">
      <t>スウ</t>
    </rPh>
    <rPh sb="10" eb="13">
      <t>ミニュウリョク</t>
    </rPh>
    <rPh sb="14" eb="16">
      <t>バアイ</t>
    </rPh>
    <phoneticPr fontId="1"/>
  </si>
  <si>
    <t>番号</t>
    <rPh sb="0" eb="2">
      <t>バンゴウ</t>
    </rPh>
    <phoneticPr fontId="1"/>
  </si>
  <si>
    <t>令和８年度　保険者努力支援制度（取組評価分）の市町村分について</t>
    <rPh sb="3" eb="5">
      <t>ネンド</t>
    </rPh>
    <rPh sb="6" eb="9">
      <t>ホケンシャ</t>
    </rPh>
    <rPh sb="9" eb="11">
      <t>ドリョク</t>
    </rPh>
    <rPh sb="11" eb="13">
      <t>シエン</t>
    </rPh>
    <rPh sb="13" eb="15">
      <t>セイド</t>
    </rPh>
    <rPh sb="16" eb="18">
      <t>トリクミ</t>
    </rPh>
    <rPh sb="18" eb="21">
      <t>ヒョウカブン</t>
    </rPh>
    <rPh sb="23" eb="26">
      <t>シチョウソン</t>
    </rPh>
    <rPh sb="26" eb="27">
      <t>ブン</t>
    </rPh>
    <phoneticPr fontId="1"/>
  </si>
  <si>
    <t>▼</t>
    <phoneticPr fontId="1"/>
  </si>
  <si>
    <t>保険者共通の指標</t>
    <rPh sb="0" eb="3">
      <t>ホケンシャ</t>
    </rPh>
    <rPh sb="3" eb="5">
      <t>キョウツウ</t>
    </rPh>
    <rPh sb="6" eb="8">
      <t>シヒョウ</t>
    </rPh>
    <phoneticPr fontId="1"/>
  </si>
  <si>
    <t>指標①　特定健康診査の受診率・特定保健指導の実施率、メタボリックシンドローム該当者及び予備群の減少率</t>
    <rPh sb="0" eb="2">
      <t>シヒョウ</t>
    </rPh>
    <rPh sb="4" eb="6">
      <t>トクテイ</t>
    </rPh>
    <rPh sb="6" eb="8">
      <t>ケンコウ</t>
    </rPh>
    <rPh sb="8" eb="10">
      <t>シンサ</t>
    </rPh>
    <rPh sb="11" eb="13">
      <t>ジュシン</t>
    </rPh>
    <rPh sb="13" eb="14">
      <t>リツ</t>
    </rPh>
    <rPh sb="15" eb="17">
      <t>トクテイ</t>
    </rPh>
    <rPh sb="17" eb="19">
      <t>ホケン</t>
    </rPh>
    <rPh sb="19" eb="21">
      <t>シドウ</t>
    </rPh>
    <rPh sb="22" eb="24">
      <t>ジッシ</t>
    </rPh>
    <rPh sb="24" eb="25">
      <t>リツ</t>
    </rPh>
    <rPh sb="38" eb="41">
      <t>ガイトウシャ</t>
    </rPh>
    <rPh sb="41" eb="42">
      <t>オヨ</t>
    </rPh>
    <rPh sb="43" eb="45">
      <t>ヨビ</t>
    </rPh>
    <rPh sb="45" eb="46">
      <t>グン</t>
    </rPh>
    <rPh sb="47" eb="50">
      <t>ゲンショウリツ</t>
    </rPh>
    <phoneticPr fontId="1"/>
  </si>
  <si>
    <t>（１）特定健康診査の実施率（令和５年度の実績を評価）</t>
    <rPh sb="3" eb="5">
      <t>トクテイ</t>
    </rPh>
    <rPh sb="5" eb="7">
      <t>ケンコウ</t>
    </rPh>
    <rPh sb="7" eb="9">
      <t>シンサ</t>
    </rPh>
    <rPh sb="10" eb="12">
      <t>ジッシ</t>
    </rPh>
    <rPh sb="12" eb="13">
      <t>リツ</t>
    </rPh>
    <rPh sb="14" eb="16">
      <t>レイワ</t>
    </rPh>
    <rPh sb="17" eb="19">
      <t>ネンド</t>
    </rPh>
    <rPh sb="20" eb="22">
      <t>ジッセキ</t>
    </rPh>
    <rPh sb="23" eb="25">
      <t>ヒョウカ</t>
    </rPh>
    <phoneticPr fontId="1"/>
  </si>
  <si>
    <t>評価指標</t>
    <rPh sb="0" eb="2">
      <t>ヒョウカ</t>
    </rPh>
    <rPh sb="2" eb="4">
      <t>シヒョウ</t>
    </rPh>
    <phoneticPr fontId="1"/>
  </si>
  <si>
    <t>入力欄</t>
    <rPh sb="0" eb="2">
      <t>ニュウリョク</t>
    </rPh>
    <rPh sb="2" eb="3">
      <t>ラン</t>
    </rPh>
    <phoneticPr fontId="1"/>
  </si>
  <si>
    <t>A-1</t>
  </si>
  <si>
    <t>①　第三期特定健康診査等実施計画期間における目標値（60％）を達成している場合</t>
    <rPh sb="2" eb="3">
      <t>ダイ</t>
    </rPh>
    <rPh sb="4" eb="5">
      <t>キ</t>
    </rPh>
    <rPh sb="5" eb="7">
      <t>トクテイ</t>
    </rPh>
    <rPh sb="7" eb="9">
      <t>ケンコウ</t>
    </rPh>
    <rPh sb="9" eb="11">
      <t>シンサ</t>
    </rPh>
    <rPh sb="11" eb="12">
      <t>ナド</t>
    </rPh>
    <rPh sb="12" eb="14">
      <t>ジッシ</t>
    </rPh>
    <rPh sb="14" eb="16">
      <t>ケイカク</t>
    </rPh>
    <rPh sb="16" eb="18">
      <t>キカン</t>
    </rPh>
    <rPh sb="22" eb="25">
      <t>モクヒョウチ</t>
    </rPh>
    <rPh sb="31" eb="33">
      <t>タッセイ</t>
    </rPh>
    <rPh sb="37" eb="39">
      <t>バアイ</t>
    </rPh>
    <phoneticPr fontId="1"/>
  </si>
  <si>
    <t>A-2</t>
  </si>
  <si>
    <t>②　①の基準を達成し、かつ、実施率が前年度以上の値となっている場合</t>
    <rPh sb="4" eb="6">
      <t>キジュン</t>
    </rPh>
    <rPh sb="7" eb="9">
      <t>タッセイ</t>
    </rPh>
    <rPh sb="14" eb="16">
      <t>ジッシ</t>
    </rPh>
    <rPh sb="16" eb="17">
      <t>リツ</t>
    </rPh>
    <rPh sb="18" eb="19">
      <t>マエ</t>
    </rPh>
    <rPh sb="19" eb="21">
      <t>ネンド</t>
    </rPh>
    <rPh sb="21" eb="23">
      <t>イジョウ</t>
    </rPh>
    <rPh sb="24" eb="25">
      <t>アタイ</t>
    </rPh>
    <rPh sb="31" eb="33">
      <t>バアイ</t>
    </rPh>
    <phoneticPr fontId="1"/>
  </si>
  <si>
    <t>A-3</t>
  </si>
  <si>
    <t>③　①の基準は達成していないが、特定健康診査実施率が特定健診対象者数規模別の中央値を達成し、かつ、令和３年度～令和５年度まで実施率を維持している場合
　※「実施率を維持」は「対前年度比で減少していない」と定義
　※令和５年度の中央値を超えており、かつ、令和３年度～令和５年度の実施率が低下していない場合を評価</t>
    <phoneticPr fontId="1"/>
  </si>
  <si>
    <t>〇〇％（特定健診対象者数が10万人以上の大規模保険者）</t>
    <phoneticPr fontId="1"/>
  </si>
  <si>
    <t>〇〇％（特定健診対象者数が５千人以上10万人未満の中規模保険者）</t>
    <phoneticPr fontId="1"/>
  </si>
  <si>
    <t>〇〇％（特定健診対象者数が５千人未満の小規模保険者）</t>
    <phoneticPr fontId="1"/>
  </si>
  <si>
    <t>A-4</t>
  </si>
  <si>
    <t>④　①及び③の基準は達成していないが、前年度の実績と比較し、実施率が３ポイント以上向上している場合</t>
    <rPh sb="3" eb="4">
      <t>オヨ</t>
    </rPh>
    <rPh sb="7" eb="9">
      <t>キジュン</t>
    </rPh>
    <rPh sb="10" eb="12">
      <t>タッセイ</t>
    </rPh>
    <rPh sb="19" eb="22">
      <t>ゼンネンド</t>
    </rPh>
    <rPh sb="23" eb="25">
      <t>ジッセキ</t>
    </rPh>
    <rPh sb="26" eb="28">
      <t>ヒカク</t>
    </rPh>
    <rPh sb="30" eb="32">
      <t>ジッシ</t>
    </rPh>
    <rPh sb="32" eb="33">
      <t>リツ</t>
    </rPh>
    <rPh sb="39" eb="41">
      <t>イジョウ</t>
    </rPh>
    <rPh sb="41" eb="43">
      <t>コウジョウ</t>
    </rPh>
    <rPh sb="47" eb="49">
      <t>バアイ</t>
    </rPh>
    <phoneticPr fontId="1"/>
  </si>
  <si>
    <t>A-5</t>
  </si>
  <si>
    <t>⑤　①及び③の基準は達成していないが、前年度の実績と比較し、実施率が２ポイント以上向上している場合（④の基準を達成している場合を除く）</t>
    <rPh sb="3" eb="4">
      <t>オヨ</t>
    </rPh>
    <rPh sb="7" eb="9">
      <t>キジュン</t>
    </rPh>
    <rPh sb="10" eb="12">
      <t>タッセイ</t>
    </rPh>
    <rPh sb="19" eb="22">
      <t>ゼンネンド</t>
    </rPh>
    <rPh sb="23" eb="25">
      <t>ジッセキ</t>
    </rPh>
    <rPh sb="26" eb="28">
      <t>ヒカク</t>
    </rPh>
    <rPh sb="30" eb="32">
      <t>ジッシ</t>
    </rPh>
    <rPh sb="32" eb="33">
      <t>リツ</t>
    </rPh>
    <rPh sb="39" eb="41">
      <t>イジョウ</t>
    </rPh>
    <rPh sb="41" eb="43">
      <t>コウジョウ</t>
    </rPh>
    <rPh sb="47" eb="49">
      <t>バアイ</t>
    </rPh>
    <rPh sb="52" eb="54">
      <t>キジュン</t>
    </rPh>
    <rPh sb="55" eb="57">
      <t>タッセイ</t>
    </rPh>
    <rPh sb="61" eb="63">
      <t>バアイ</t>
    </rPh>
    <rPh sb="64" eb="65">
      <t>ノゾ</t>
    </rPh>
    <phoneticPr fontId="1"/>
  </si>
  <si>
    <t>A-6</t>
  </si>
  <si>
    <t>⑥　①及び③の基準は達成していないが、前年度の実績と比較し、実施率が１ポイント以上向上している場合（④及び⑤の基準を達成している場合を除く）</t>
    <rPh sb="3" eb="4">
      <t>オヨ</t>
    </rPh>
    <rPh sb="7" eb="9">
      <t>キジュン</t>
    </rPh>
    <rPh sb="10" eb="12">
      <t>タッセイ</t>
    </rPh>
    <rPh sb="19" eb="22">
      <t>ゼンネンド</t>
    </rPh>
    <rPh sb="23" eb="25">
      <t>ジッセキ</t>
    </rPh>
    <rPh sb="26" eb="28">
      <t>ヒカク</t>
    </rPh>
    <rPh sb="30" eb="32">
      <t>ジッシ</t>
    </rPh>
    <rPh sb="32" eb="33">
      <t>リツ</t>
    </rPh>
    <rPh sb="39" eb="41">
      <t>イジョウ</t>
    </rPh>
    <rPh sb="41" eb="43">
      <t>コウジョウ</t>
    </rPh>
    <rPh sb="47" eb="49">
      <t>バアイ</t>
    </rPh>
    <rPh sb="51" eb="52">
      <t>オヨ</t>
    </rPh>
    <rPh sb="55" eb="57">
      <t>キジュン</t>
    </rPh>
    <rPh sb="58" eb="60">
      <t>タッセイ</t>
    </rPh>
    <rPh sb="64" eb="66">
      <t>バアイ</t>
    </rPh>
    <rPh sb="67" eb="68">
      <t>ノゾ</t>
    </rPh>
    <phoneticPr fontId="1"/>
  </si>
  <si>
    <t>A-7</t>
    <phoneticPr fontId="1"/>
  </si>
  <si>
    <t>⑦　特定健康診査実施率が特定健診対象者数規模別の下位25％未満の値となっている場合（④～⑥の基準を達成している場合を除く）</t>
    <phoneticPr fontId="1"/>
  </si>
  <si>
    <t>（２）特定保健指導の実施率（令和５年度の実績を評価）</t>
    <rPh sb="3" eb="5">
      <t>トクテイ</t>
    </rPh>
    <rPh sb="5" eb="7">
      <t>ホケン</t>
    </rPh>
    <rPh sb="7" eb="9">
      <t>シドウ</t>
    </rPh>
    <rPh sb="10" eb="12">
      <t>ジッシ</t>
    </rPh>
    <rPh sb="12" eb="13">
      <t>リツ</t>
    </rPh>
    <rPh sb="14" eb="16">
      <t>レイワ</t>
    </rPh>
    <rPh sb="17" eb="18">
      <t>ネン</t>
    </rPh>
    <rPh sb="18" eb="19">
      <t>ド</t>
    </rPh>
    <rPh sb="20" eb="22">
      <t>ジッセキ</t>
    </rPh>
    <rPh sb="23" eb="25">
      <t>ヒョウカ</t>
    </rPh>
    <phoneticPr fontId="1"/>
  </si>
  <si>
    <t>A-8</t>
    <phoneticPr fontId="1"/>
  </si>
  <si>
    <t>A-9</t>
  </si>
  <si>
    <t>②　①の基準を達成し、かつ、実施率が前年度以上の値となっている場合</t>
    <phoneticPr fontId="1"/>
  </si>
  <si>
    <t>A-10</t>
  </si>
  <si>
    <t>③　①の基準は達成していないが、特定保健指導実施率が特定健診対象者数規模別の中央値を達成し、かつ、令和３年度～令和５年度まで実施率を維持している場合
　※「実施率を維持」は「対前年度比で減少していない」と定義
　※令和５年度の中央値を超えており、かつ、令和３年度～令和５年度の実施率が低下していない場合を評価</t>
    <phoneticPr fontId="1"/>
  </si>
  <si>
    <t>A-11</t>
    <phoneticPr fontId="1"/>
  </si>
  <si>
    <t>A-12</t>
    <phoneticPr fontId="1"/>
  </si>
  <si>
    <t>⑤　①及び③の基準は達成していないが、前年度の実績と比較し、実施率が２ポイント以上向上している場合（④の基準を達成している場合を除く）</t>
    <phoneticPr fontId="1"/>
  </si>
  <si>
    <t>A-13</t>
    <phoneticPr fontId="1"/>
  </si>
  <si>
    <t>A-14</t>
    <phoneticPr fontId="1"/>
  </si>
  <si>
    <t>⑦　特定保健指導実施率が特定健診対象者数規模別の下位25％未満の値となっている場合（④～⑥の基準を達成している場合を除く）</t>
    <phoneticPr fontId="1"/>
  </si>
  <si>
    <t>（３）特定健康診査及び特定保健指導の実施率（令和５年度の実績を評価）</t>
    <phoneticPr fontId="1"/>
  </si>
  <si>
    <t>A-15</t>
    <phoneticPr fontId="1"/>
  </si>
  <si>
    <t>①　特定健康診査及び特定保健指導の実施率がともに特定健診対象者数規模別の上位25％の値を達成している場合</t>
    <phoneticPr fontId="1"/>
  </si>
  <si>
    <t>（４）特定の年代における特定健康診査実施率向上の取組の実施状況（令和５年度の実施状況を評価）　</t>
    <phoneticPr fontId="1"/>
  </si>
  <si>
    <t>A-16</t>
    <phoneticPr fontId="1"/>
  </si>
  <si>
    <t>①　59歳以下の特定健康診査実施率が、前年度の実績と比較して１ポイント以上向上している場合</t>
    <rPh sb="4" eb="7">
      <t>サイイカ</t>
    </rPh>
    <rPh sb="8" eb="10">
      <t>トクテイ</t>
    </rPh>
    <rPh sb="10" eb="12">
      <t>ケンコウ</t>
    </rPh>
    <rPh sb="12" eb="14">
      <t>シンサ</t>
    </rPh>
    <rPh sb="14" eb="16">
      <t>ジッシ</t>
    </rPh>
    <rPh sb="16" eb="17">
      <t>リツ</t>
    </rPh>
    <rPh sb="19" eb="22">
      <t>ゼンネンド</t>
    </rPh>
    <rPh sb="23" eb="25">
      <t>ジッセキ</t>
    </rPh>
    <rPh sb="26" eb="28">
      <t>ヒカク</t>
    </rPh>
    <rPh sb="35" eb="37">
      <t>イジョウ</t>
    </rPh>
    <rPh sb="37" eb="39">
      <t>コウジョウ</t>
    </rPh>
    <rPh sb="43" eb="45">
      <t>バアイ</t>
    </rPh>
    <phoneticPr fontId="1"/>
  </si>
  <si>
    <t>A-17</t>
    <phoneticPr fontId="1"/>
  </si>
  <si>
    <t>②　40～44歳の特定健康診査実施率が、前年度の実績と比較して１ポイント以上向上している場合</t>
    <phoneticPr fontId="1"/>
  </si>
  <si>
    <t>（５）メタボリックシンドローム該当者及び予備群の減少率（令和５年度の実績を評価）</t>
    <rPh sb="15" eb="18">
      <t>ガイトウシャ</t>
    </rPh>
    <rPh sb="18" eb="19">
      <t>オヨ</t>
    </rPh>
    <rPh sb="20" eb="22">
      <t>ヨビ</t>
    </rPh>
    <rPh sb="22" eb="23">
      <t>グン</t>
    </rPh>
    <rPh sb="24" eb="26">
      <t>ゲンショウ</t>
    </rPh>
    <rPh sb="26" eb="27">
      <t>リツ</t>
    </rPh>
    <rPh sb="28" eb="30">
      <t>レイワ</t>
    </rPh>
    <rPh sb="31" eb="33">
      <t>ネンド</t>
    </rPh>
    <rPh sb="34" eb="36">
      <t>ジッセキ</t>
    </rPh>
    <rPh sb="37" eb="39">
      <t>ヒョウカ</t>
    </rPh>
    <phoneticPr fontId="1"/>
  </si>
  <si>
    <t>A-18</t>
    <phoneticPr fontId="1"/>
  </si>
  <si>
    <t>①　第三期特定健康診査等実施計画期間における目標値（25％）を達成している場合</t>
    <phoneticPr fontId="1"/>
  </si>
  <si>
    <t>A-19</t>
    <phoneticPr fontId="1"/>
  </si>
  <si>
    <t>②　①の基準を達成している場合、減少率が前年度以上の値となっている場合</t>
    <phoneticPr fontId="1"/>
  </si>
  <si>
    <t>A-20</t>
    <phoneticPr fontId="1"/>
  </si>
  <si>
    <t>③　①の基準は達成していないが、減少率が０より大きい場合</t>
    <phoneticPr fontId="1"/>
  </si>
  <si>
    <t>A-21</t>
    <phoneticPr fontId="1"/>
  </si>
  <si>
    <t>A-22</t>
    <phoneticPr fontId="1"/>
  </si>
  <si>
    <t>指標②　特定健診・特定保健指導に加えて他の健診の実施や健診結果等に基づく受診勧奨等の取組の実施状況</t>
    <rPh sb="0" eb="2">
      <t>シヒョウ</t>
    </rPh>
    <rPh sb="4" eb="6">
      <t>トクテイ</t>
    </rPh>
    <rPh sb="6" eb="8">
      <t>ケンシン</t>
    </rPh>
    <rPh sb="9" eb="11">
      <t>トクテイ</t>
    </rPh>
    <rPh sb="11" eb="13">
      <t>ホケン</t>
    </rPh>
    <rPh sb="13" eb="15">
      <t>シドウ</t>
    </rPh>
    <rPh sb="16" eb="17">
      <t>クワ</t>
    </rPh>
    <rPh sb="19" eb="20">
      <t>タ</t>
    </rPh>
    <rPh sb="21" eb="23">
      <t>ケンシン</t>
    </rPh>
    <rPh sb="24" eb="26">
      <t>ジッシ</t>
    </rPh>
    <rPh sb="27" eb="29">
      <t>ケンシン</t>
    </rPh>
    <rPh sb="29" eb="31">
      <t>ケッカ</t>
    </rPh>
    <rPh sb="31" eb="32">
      <t>トウ</t>
    </rPh>
    <rPh sb="33" eb="34">
      <t>モト</t>
    </rPh>
    <rPh sb="36" eb="38">
      <t>ジュシン</t>
    </rPh>
    <rPh sb="38" eb="40">
      <t>カンショウ</t>
    </rPh>
    <rPh sb="40" eb="41">
      <t>トウ</t>
    </rPh>
    <rPh sb="42" eb="44">
      <t>トリクミ</t>
    </rPh>
    <rPh sb="45" eb="47">
      <t>ジッシ</t>
    </rPh>
    <rPh sb="47" eb="49">
      <t>ジョウキョウ</t>
    </rPh>
    <phoneticPr fontId="1"/>
  </si>
  <si>
    <t>B-1</t>
  </si>
  <si>
    <t>①　胃がん、肺がん、大腸がん、子宮頸がん、乳がんの５つのがん検診のいずれかのうち、１つのがん検診が国の目標値（60％）を達成している場合</t>
    <phoneticPr fontId="1"/>
  </si>
  <si>
    <t>B-2</t>
  </si>
  <si>
    <t>②　胃がん、肺がん、大腸がんの３つのがん検診の平均受診率が25％を達成している場合</t>
    <rPh sb="2" eb="3">
      <t>イ</t>
    </rPh>
    <rPh sb="6" eb="7">
      <t>ハイ</t>
    </rPh>
    <rPh sb="10" eb="12">
      <t>ダイチョウ</t>
    </rPh>
    <rPh sb="20" eb="22">
      <t>ケンシン</t>
    </rPh>
    <rPh sb="23" eb="25">
      <t>ヘイキン</t>
    </rPh>
    <rPh sb="25" eb="27">
      <t>ジュシン</t>
    </rPh>
    <rPh sb="27" eb="28">
      <t>リツ</t>
    </rPh>
    <rPh sb="33" eb="35">
      <t>タッセイ</t>
    </rPh>
    <rPh sb="39" eb="41">
      <t>バアイ</t>
    </rPh>
    <phoneticPr fontId="1"/>
  </si>
  <si>
    <t>B-3</t>
  </si>
  <si>
    <t>③　②の基準は達成していないが、胃がん、肺がん、大腸がん、の３つのがん検診の平均受診率が全自治体の上位３割に当たる○○％を達成している場合</t>
    <rPh sb="4" eb="6">
      <t>キジュン</t>
    </rPh>
    <rPh sb="7" eb="9">
      <t>タッセイ</t>
    </rPh>
    <rPh sb="16" eb="17">
      <t>イ</t>
    </rPh>
    <rPh sb="20" eb="21">
      <t>ハイ</t>
    </rPh>
    <rPh sb="24" eb="26">
      <t>ダイチョウ</t>
    </rPh>
    <rPh sb="35" eb="37">
      <t>ケンシン</t>
    </rPh>
    <rPh sb="38" eb="40">
      <t>ヘイキン</t>
    </rPh>
    <rPh sb="40" eb="42">
      <t>ジュシン</t>
    </rPh>
    <rPh sb="42" eb="43">
      <t>リツ</t>
    </rPh>
    <rPh sb="44" eb="45">
      <t>ゼン</t>
    </rPh>
    <rPh sb="45" eb="48">
      <t>ジチタイ</t>
    </rPh>
    <rPh sb="49" eb="51">
      <t>ジョウイ</t>
    </rPh>
    <rPh sb="52" eb="53">
      <t>ワリ</t>
    </rPh>
    <rPh sb="54" eb="55">
      <t>ア</t>
    </rPh>
    <rPh sb="61" eb="63">
      <t>タッセイ</t>
    </rPh>
    <rPh sb="67" eb="69">
      <t>バアイ</t>
    </rPh>
    <phoneticPr fontId="1"/>
  </si>
  <si>
    <t>B-4</t>
  </si>
  <si>
    <t>④　②及び③の基準は達成していないが、胃がん、肺がん、大腸がんの３つのがん検診の平均受診率が全自治体の上位５割に当たる○○％を達成している場合</t>
    <rPh sb="3" eb="4">
      <t>オヨ</t>
    </rPh>
    <rPh sb="7" eb="9">
      <t>キジュン</t>
    </rPh>
    <rPh sb="10" eb="12">
      <t>タッセイ</t>
    </rPh>
    <rPh sb="19" eb="20">
      <t>イ</t>
    </rPh>
    <rPh sb="23" eb="24">
      <t>ハイ</t>
    </rPh>
    <rPh sb="27" eb="29">
      <t>ダイチョウ</t>
    </rPh>
    <rPh sb="37" eb="39">
      <t>ケンシン</t>
    </rPh>
    <rPh sb="40" eb="42">
      <t>ヘイキン</t>
    </rPh>
    <rPh sb="42" eb="44">
      <t>ジュシン</t>
    </rPh>
    <rPh sb="44" eb="45">
      <t>リツ</t>
    </rPh>
    <rPh sb="46" eb="47">
      <t>ゼン</t>
    </rPh>
    <rPh sb="47" eb="50">
      <t>ジチタイ</t>
    </rPh>
    <rPh sb="51" eb="53">
      <t>ジョウイ</t>
    </rPh>
    <rPh sb="54" eb="55">
      <t>ワリ</t>
    </rPh>
    <rPh sb="56" eb="57">
      <t>ア</t>
    </rPh>
    <rPh sb="63" eb="65">
      <t>タッセイ</t>
    </rPh>
    <rPh sb="69" eb="71">
      <t>バアイ</t>
    </rPh>
    <phoneticPr fontId="1"/>
  </si>
  <si>
    <t>B-5</t>
  </si>
  <si>
    <t>⑤　子宮頸がん、乳がんの２つのがん検診の平均受診率が25％を達成している場合</t>
    <phoneticPr fontId="1"/>
  </si>
  <si>
    <t>B-6</t>
  </si>
  <si>
    <t>⑥　⑤の基準は達成していないが、子宮頸がん、乳がんの２つのがん検診の平均受診率が全自治体の上位３割に当たる○○％を達成している場合</t>
    <phoneticPr fontId="1"/>
  </si>
  <si>
    <t>B-7</t>
  </si>
  <si>
    <t>⑦　⑤及び⑥の基準は達成していないが、子宮頸がん、乳がんの２つのがん検診の平均受診率が全自治体の上位５割に当たる○○％を達成している場合</t>
    <phoneticPr fontId="1"/>
  </si>
  <si>
    <t>B-8</t>
  </si>
  <si>
    <t>⑧　前年度の実績と比較し、平均受診率が１ポイント以上向上している場合</t>
    <phoneticPr fontId="1"/>
  </si>
  <si>
    <t>採点</t>
    <rPh sb="0" eb="2">
      <t>サイテン</t>
    </rPh>
    <phoneticPr fontId="1"/>
  </si>
  <si>
    <t>配点</t>
    <rPh sb="0" eb="2">
      <t>ハイテン</t>
    </rPh>
    <phoneticPr fontId="1"/>
  </si>
  <si>
    <r>
      <t>　▼　不整合チェック</t>
    </r>
    <r>
      <rPr>
        <b/>
        <sz val="9"/>
        <rFont val="游ゴシック"/>
        <family val="3"/>
        <charset val="128"/>
        <scheme val="minor"/>
      </rPr>
      <t xml:space="preserve">（未入力 あり  </t>
    </r>
    <r>
      <rPr>
        <sz val="9"/>
        <rFont val="游ゴシック"/>
        <family val="3"/>
        <charset val="128"/>
        <scheme val="minor"/>
      </rPr>
      <t>or</t>
    </r>
    <r>
      <rPr>
        <b/>
        <sz val="9"/>
        <rFont val="游ゴシック"/>
        <family val="3"/>
        <charset val="128"/>
        <scheme val="minor"/>
      </rPr>
      <t xml:space="preserve">  ○ で内容なし  </t>
    </r>
    <r>
      <rPr>
        <sz val="9"/>
        <rFont val="游ゴシック"/>
        <family val="3"/>
        <charset val="128"/>
        <scheme val="minor"/>
      </rPr>
      <t>or</t>
    </r>
    <r>
      <rPr>
        <b/>
        <sz val="9"/>
        <rFont val="游ゴシック"/>
        <family val="3"/>
        <charset val="128"/>
        <scheme val="minor"/>
      </rPr>
      <t xml:space="preserve">  － で内容あり）</t>
    </r>
    <rPh sb="3" eb="6">
      <t>フセイゴウ</t>
    </rPh>
    <rPh sb="11" eb="14">
      <t>ミニュウリョク</t>
    </rPh>
    <rPh sb="26" eb="28">
      <t>ナイヨウ</t>
    </rPh>
    <rPh sb="39" eb="41">
      <t>ナイヨウ</t>
    </rPh>
    <phoneticPr fontId="1"/>
  </si>
  <si>
    <t>B-9</t>
  </si>
  <si>
    <t>該当の有無</t>
    <rPh sb="0" eb="2">
      <t>ガイトウ</t>
    </rPh>
    <rPh sb="3" eb="5">
      <t>ウム</t>
    </rPh>
    <phoneticPr fontId="1"/>
  </si>
  <si>
    <t>胃がん</t>
    <rPh sb="0" eb="1">
      <t>イ</t>
    </rPh>
    <phoneticPr fontId="1"/>
  </si>
  <si>
    <t>肺がん</t>
    <rPh sb="0" eb="1">
      <t>ハイ</t>
    </rPh>
    <phoneticPr fontId="1"/>
  </si>
  <si>
    <t>大腸がん</t>
    <rPh sb="0" eb="2">
      <t>ダイチョウ</t>
    </rPh>
    <phoneticPr fontId="1"/>
  </si>
  <si>
    <t>B-10</t>
    <phoneticPr fontId="1"/>
  </si>
  <si>
    <t>子宮頸がん</t>
    <rPh sb="0" eb="2">
      <t>シキュウ</t>
    </rPh>
    <rPh sb="2" eb="3">
      <t>ケイ</t>
    </rPh>
    <phoneticPr fontId="1"/>
  </si>
  <si>
    <t>乳がん</t>
    <rPh sb="0" eb="1">
      <t>ニュウ</t>
    </rPh>
    <phoneticPr fontId="1"/>
  </si>
  <si>
    <t>※1</t>
    <phoneticPr fontId="1"/>
  </si>
  <si>
    <t>特定健診と同日・同会場で一体的に実施しているがん検診（胃がん、肺がん、大腸がん、子宮頸がん、乳がん）について、該当するもの全てに「○」を入力すること。</t>
    <rPh sb="5" eb="7">
      <t>ドウジツ</t>
    </rPh>
    <rPh sb="8" eb="11">
      <t>ドウカイジョウ</t>
    </rPh>
    <rPh sb="27" eb="28">
      <t>イ</t>
    </rPh>
    <rPh sb="31" eb="32">
      <t>ハイ</t>
    </rPh>
    <rPh sb="35" eb="37">
      <t>ダイチョウ</t>
    </rPh>
    <rPh sb="40" eb="42">
      <t>シキュウ</t>
    </rPh>
    <rPh sb="42" eb="43">
      <t>ケイ</t>
    </rPh>
    <rPh sb="46" eb="47">
      <t>ニュウ</t>
    </rPh>
    <rPh sb="55" eb="57">
      <t>ガイトウ</t>
    </rPh>
    <rPh sb="61" eb="62">
      <t>スベ</t>
    </rPh>
    <rPh sb="68" eb="70">
      <t>ニュウリョク</t>
    </rPh>
    <phoneticPr fontId="1"/>
  </si>
  <si>
    <t>※2</t>
  </si>
  <si>
    <t>がん検診と特定健診を同日・同会場で実施し、かつ事前に被保険者に対し一体的に受診できる旨を案内している場合に「該当の有無」欄に「○」を入力すること。</t>
  </si>
  <si>
    <r>
      <t>　▼　不整合チェック</t>
    </r>
    <r>
      <rPr>
        <b/>
        <sz val="9"/>
        <color theme="1"/>
        <rFont val="游ゴシック"/>
        <family val="3"/>
        <charset val="128"/>
        <scheme val="minor"/>
      </rPr>
      <t>（未入力 あり</t>
    </r>
    <r>
      <rPr>
        <b/>
        <sz val="9"/>
        <color theme="1"/>
        <rFont val="游ゴシック"/>
        <family val="3"/>
        <charset val="128"/>
        <scheme val="minor"/>
      </rPr>
      <t>）</t>
    </r>
    <rPh sb="3" eb="6">
      <t>フセイゴウ</t>
    </rPh>
    <rPh sb="11" eb="14">
      <t>ミニュウリョク</t>
    </rPh>
    <phoneticPr fontId="1"/>
  </si>
  <si>
    <t>B-11</t>
    <phoneticPr fontId="1"/>
  </si>
  <si>
    <t>令和６年度　歯周疾患（病）検診の実施状況</t>
    <rPh sb="3" eb="4">
      <t>ネン</t>
    </rPh>
    <rPh sb="4" eb="5">
      <t>ド</t>
    </rPh>
    <phoneticPr fontId="1"/>
  </si>
  <si>
    <t>B-12</t>
  </si>
  <si>
    <t>B-13</t>
  </si>
  <si>
    <t>※1</t>
  </si>
  <si>
    <t>　①～③の歯科健診の受診率は、地域保健・健康増進事業報告において事業報告を行っている歯周疾患（病）検診の実施状況に基づき、次の方法により算定するものとする。
歯科健診の受診率　＝　受診者数　／　対象者数　×　100
なお、令和５年度の受診率は、過年度において既に実績値の報告を受けているため、改めて報告する必要はない。</t>
    <rPh sb="5" eb="7">
      <t>シカ</t>
    </rPh>
    <rPh sb="7" eb="9">
      <t>ケンシン</t>
    </rPh>
    <rPh sb="10" eb="13">
      <t>ジュシンリツ</t>
    </rPh>
    <rPh sb="15" eb="17">
      <t>チイキ</t>
    </rPh>
    <rPh sb="17" eb="19">
      <t>ホケン</t>
    </rPh>
    <rPh sb="20" eb="22">
      <t>ケンコウ</t>
    </rPh>
    <rPh sb="22" eb="24">
      <t>ゾウシン</t>
    </rPh>
    <rPh sb="24" eb="26">
      <t>ジギョウ</t>
    </rPh>
    <rPh sb="26" eb="28">
      <t>ホウコク</t>
    </rPh>
    <rPh sb="32" eb="34">
      <t>ジギョウ</t>
    </rPh>
    <rPh sb="34" eb="36">
      <t>ホウコク</t>
    </rPh>
    <rPh sb="37" eb="38">
      <t>オコナ</t>
    </rPh>
    <rPh sb="42" eb="44">
      <t>シシュウ</t>
    </rPh>
    <rPh sb="44" eb="46">
      <t>シッカン</t>
    </rPh>
    <rPh sb="47" eb="48">
      <t>ヤマイ</t>
    </rPh>
    <rPh sb="49" eb="51">
      <t>ケンシン</t>
    </rPh>
    <rPh sb="52" eb="54">
      <t>ジッシ</t>
    </rPh>
    <rPh sb="54" eb="56">
      <t>ジョウキョウ</t>
    </rPh>
    <rPh sb="57" eb="58">
      <t>モト</t>
    </rPh>
    <rPh sb="61" eb="62">
      <t>ツギ</t>
    </rPh>
    <rPh sb="63" eb="65">
      <t>ホウホウ</t>
    </rPh>
    <rPh sb="68" eb="70">
      <t>サンテイ</t>
    </rPh>
    <rPh sb="81" eb="83">
      <t>ケンシン</t>
    </rPh>
    <rPh sb="111" eb="113">
      <t>レイワ</t>
    </rPh>
    <rPh sb="114" eb="116">
      <t>ネンド</t>
    </rPh>
    <rPh sb="117" eb="120">
      <t>ジュシンリツ</t>
    </rPh>
    <rPh sb="122" eb="125">
      <t>カネンド</t>
    </rPh>
    <rPh sb="129" eb="130">
      <t>スデ</t>
    </rPh>
    <rPh sb="131" eb="134">
      <t>ジッセキチ</t>
    </rPh>
    <rPh sb="135" eb="137">
      <t>ホウコク</t>
    </rPh>
    <rPh sb="138" eb="139">
      <t>ウ</t>
    </rPh>
    <rPh sb="146" eb="147">
      <t>アラタ</t>
    </rPh>
    <rPh sb="149" eb="151">
      <t>ホウコク</t>
    </rPh>
    <rPh sb="153" eb="155">
      <t>ヒツヨウ</t>
    </rPh>
    <phoneticPr fontId="1"/>
  </si>
  <si>
    <t>※3</t>
  </si>
  <si>
    <t>　受診者数については、令和６年度における地域保健・健康増進事業報告の報告内容の基礎となる数値をいい、同報告の内容を確認の上、内容の整合性をとること。なお、令和５年度の受診者数は、過年度において既に実績値の報告を受けているため、改めて報告する必要はない。</t>
    <rPh sb="1" eb="4">
      <t>ジュシンシャ</t>
    </rPh>
    <rPh sb="4" eb="5">
      <t>スウ</t>
    </rPh>
    <rPh sb="11" eb="13">
      <t>レイワ</t>
    </rPh>
    <rPh sb="14" eb="16">
      <t>ネンド</t>
    </rPh>
    <rPh sb="20" eb="22">
      <t>チイキ</t>
    </rPh>
    <rPh sb="22" eb="24">
      <t>ホケン</t>
    </rPh>
    <rPh sb="25" eb="27">
      <t>ケンコウ</t>
    </rPh>
    <rPh sb="27" eb="29">
      <t>ゾウシン</t>
    </rPh>
    <rPh sb="29" eb="31">
      <t>ジギョウ</t>
    </rPh>
    <rPh sb="31" eb="33">
      <t>ホウコク</t>
    </rPh>
    <rPh sb="34" eb="36">
      <t>ホウコク</t>
    </rPh>
    <rPh sb="36" eb="38">
      <t>ナイヨウ</t>
    </rPh>
    <rPh sb="39" eb="41">
      <t>キソ</t>
    </rPh>
    <rPh sb="44" eb="46">
      <t>スウチ</t>
    </rPh>
    <rPh sb="50" eb="51">
      <t>ドウ</t>
    </rPh>
    <rPh sb="51" eb="53">
      <t>ホウコク</t>
    </rPh>
    <rPh sb="54" eb="56">
      <t>ナイヨウ</t>
    </rPh>
    <rPh sb="57" eb="59">
      <t>カクニン</t>
    </rPh>
    <rPh sb="60" eb="61">
      <t>ウエ</t>
    </rPh>
    <rPh sb="62" eb="64">
      <t>ナイヨウ</t>
    </rPh>
    <rPh sb="65" eb="68">
      <t>セイゴウセイ</t>
    </rPh>
    <rPh sb="83" eb="87">
      <t>ジュシンシャスウ</t>
    </rPh>
    <rPh sb="89" eb="92">
      <t>カネンド</t>
    </rPh>
    <rPh sb="105" eb="106">
      <t>ウ</t>
    </rPh>
    <phoneticPr fontId="1"/>
  </si>
  <si>
    <t>指標③　生活習慣病の発症予防・重症化予防の取組の実施状況</t>
    <rPh sb="0" eb="2">
      <t>シヒョウ</t>
    </rPh>
    <rPh sb="4" eb="6">
      <t>セイカツ</t>
    </rPh>
    <rPh sb="6" eb="8">
      <t>シュウカン</t>
    </rPh>
    <rPh sb="8" eb="9">
      <t>ビョウ</t>
    </rPh>
    <rPh sb="10" eb="12">
      <t>ハッショウ</t>
    </rPh>
    <rPh sb="12" eb="14">
      <t>ヨボウ</t>
    </rPh>
    <rPh sb="15" eb="18">
      <t>ジュウショウカ</t>
    </rPh>
    <rPh sb="18" eb="20">
      <t>ヨボウ</t>
    </rPh>
    <rPh sb="21" eb="23">
      <t>トリクミ</t>
    </rPh>
    <rPh sb="24" eb="26">
      <t>ジッシ</t>
    </rPh>
    <rPh sb="26" eb="28">
      <t>ジョウキョウ</t>
    </rPh>
    <phoneticPr fontId="1"/>
  </si>
  <si>
    <t>（１）生活習慣病の発症予防・重症化予防の取組の実施状況（令和７年度の実施状況を評価）</t>
    <rPh sb="3" eb="5">
      <t>セイカツ</t>
    </rPh>
    <rPh sb="5" eb="8">
      <t>シュウカンビョウ</t>
    </rPh>
    <rPh sb="9" eb="11">
      <t>ハッショウ</t>
    </rPh>
    <rPh sb="11" eb="13">
      <t>ヨボウ</t>
    </rPh>
    <rPh sb="14" eb="17">
      <t>ジュウショウカ</t>
    </rPh>
    <rPh sb="17" eb="19">
      <t>ヨボウ</t>
    </rPh>
    <rPh sb="20" eb="22">
      <t>トリクミ</t>
    </rPh>
    <rPh sb="23" eb="25">
      <t>ジッシ</t>
    </rPh>
    <rPh sb="25" eb="27">
      <t>ジョウキョウ</t>
    </rPh>
    <rPh sb="39" eb="41">
      <t>ヒョウカ</t>
    </rPh>
    <phoneticPr fontId="1"/>
  </si>
  <si>
    <t>入力欄</t>
    <rPh sb="0" eb="3">
      <t>ニュウリョクラン</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</si>
  <si>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で内容なし  </t>
    </r>
    <r>
      <rPr>
        <sz val="9"/>
        <color theme="1"/>
        <rFont val="游ゴシック"/>
        <family val="3"/>
        <charset val="128"/>
        <scheme val="minor"/>
      </rPr>
      <t>or</t>
    </r>
    <r>
      <rPr>
        <b/>
        <sz val="9"/>
        <color theme="1"/>
        <rFont val="游ゴシック"/>
        <family val="3"/>
        <charset val="128"/>
        <scheme val="minor"/>
      </rPr>
      <t xml:space="preserve">  － で内容あり）</t>
    </r>
    <rPh sb="3" eb="6">
      <t>フセイゴウ</t>
    </rPh>
    <rPh sb="11" eb="14">
      <t>ミニュウリョク</t>
    </rPh>
    <rPh sb="26" eb="28">
      <t>ナイヨウ</t>
    </rPh>
    <rPh sb="39" eb="41">
      <t>ナイヨウ</t>
    </rPh>
    <phoneticPr fontId="1"/>
  </si>
  <si>
    <t>C-1</t>
    <phoneticPr fontId="1"/>
  </si>
  <si>
    <t>i  地域の関係団体の連携先（全て）</t>
    <rPh sb="3" eb="5">
      <t>チイキ</t>
    </rPh>
    <rPh sb="6" eb="8">
      <t>カンケイ</t>
    </rPh>
    <rPh sb="8" eb="10">
      <t>ダンタイ</t>
    </rPh>
    <rPh sb="11" eb="13">
      <t>レンケイ</t>
    </rPh>
    <rPh sb="13" eb="14">
      <t>サキ</t>
    </rPh>
    <rPh sb="15" eb="16">
      <t>スベ</t>
    </rPh>
    <phoneticPr fontId="1"/>
  </si>
  <si>
    <t>医師会</t>
    <rPh sb="0" eb="3">
      <t>イシカイ</t>
    </rPh>
    <phoneticPr fontId="1"/>
  </si>
  <si>
    <t>歯科医師会</t>
    <rPh sb="0" eb="5">
      <t>シカイシカイ</t>
    </rPh>
    <phoneticPr fontId="1"/>
  </si>
  <si>
    <t>薬剤師会</t>
    <rPh sb="0" eb="3">
      <t>ヤクザイシ</t>
    </rPh>
    <rPh sb="3" eb="4">
      <t>カイ</t>
    </rPh>
    <phoneticPr fontId="1"/>
  </si>
  <si>
    <t>看護協会</t>
    <rPh sb="0" eb="2">
      <t>カンゴ</t>
    </rPh>
    <rPh sb="2" eb="4">
      <t>キョウカイ</t>
    </rPh>
    <phoneticPr fontId="1"/>
  </si>
  <si>
    <t>その他</t>
    <rPh sb="2" eb="3">
      <t>タ</t>
    </rPh>
    <phoneticPr fontId="1"/>
  </si>
  <si>
    <t>生活習慣病
（高血圧、糖尿病、脂質異常症）</t>
    <phoneticPr fontId="1"/>
  </si>
  <si>
    <t>脳血管疾患</t>
    <phoneticPr fontId="1"/>
  </si>
  <si>
    <t>心疾患</t>
    <phoneticPr fontId="1"/>
  </si>
  <si>
    <t>糖尿病性腎症</t>
    <phoneticPr fontId="1"/>
  </si>
  <si>
    <t>慢性腎臓病</t>
    <phoneticPr fontId="1"/>
  </si>
  <si>
    <t>対象の疾患</t>
    <rPh sb="0" eb="2">
      <t>タイショウ</t>
    </rPh>
    <rPh sb="3" eb="5">
      <t>シッカン</t>
    </rPh>
    <phoneticPr fontId="1"/>
  </si>
  <si>
    <t>C-2</t>
    <phoneticPr fontId="1"/>
  </si>
  <si>
    <t>②　①の取組において、参加者と非参加者との比較等による効果検証を実施している場合</t>
    <phoneticPr fontId="1"/>
  </si>
  <si>
    <t>効果検証をする対象の疾患（複数取組がある場合は、代表的な取組を１つ選択）</t>
    <rPh sb="0" eb="2">
      <t>コウカ</t>
    </rPh>
    <rPh sb="2" eb="4">
      <t>ケンショウ</t>
    </rPh>
    <rPh sb="7" eb="9">
      <t>タイショウ</t>
    </rPh>
    <rPh sb="10" eb="12">
      <t>シッカン</t>
    </rPh>
    <phoneticPr fontId="1"/>
  </si>
  <si>
    <t>検証するアウトプット指標またはアウトカム指標</t>
    <rPh sb="0" eb="2">
      <t>ケンショウ</t>
    </rPh>
    <rPh sb="10" eb="12">
      <t>シヒョウ</t>
    </rPh>
    <rPh sb="20" eb="22">
      <t>シヒョウ</t>
    </rPh>
    <phoneticPr fontId="1"/>
  </si>
  <si>
    <t>C-3</t>
    <phoneticPr fontId="1"/>
  </si>
  <si>
    <t>③　②の効果検証結果及び上手な医療のかかり方等をホームページ、広報誌、セミナー、健康教室等により周知を行っている場合</t>
  </si>
  <si>
    <t>ⅰ　周知方法（全て）</t>
    <rPh sb="2" eb="4">
      <t>シュウチ</t>
    </rPh>
    <rPh sb="4" eb="6">
      <t>ホウホウ</t>
    </rPh>
    <rPh sb="7" eb="8">
      <t>スベ</t>
    </rPh>
    <phoneticPr fontId="1"/>
  </si>
  <si>
    <t>ホームページ</t>
    <phoneticPr fontId="1"/>
  </si>
  <si>
    <t>広報誌</t>
    <rPh sb="0" eb="3">
      <t>コウホウシ</t>
    </rPh>
    <phoneticPr fontId="1"/>
  </si>
  <si>
    <t>セミナー</t>
    <phoneticPr fontId="1"/>
  </si>
  <si>
    <t>健康教室</t>
    <rPh sb="0" eb="2">
      <t>ケンコウ</t>
    </rPh>
    <rPh sb="2" eb="4">
      <t>キョウシツ</t>
    </rPh>
    <phoneticPr fontId="1"/>
  </si>
  <si>
    <r>
      <t>　▼　不整合チェック</t>
    </r>
    <r>
      <rPr>
        <b/>
        <sz val="9"/>
        <color theme="1"/>
        <rFont val="游ゴシック"/>
        <family val="3"/>
        <charset val="128"/>
        <scheme val="minor"/>
      </rPr>
      <t>（未入力 あり）</t>
    </r>
    <rPh sb="3" eb="6">
      <t>フセイゴウ</t>
    </rPh>
    <rPh sb="11" eb="14">
      <t>ミニュウリョク</t>
    </rPh>
    <phoneticPr fontId="1"/>
  </si>
  <si>
    <t>C-4</t>
    <phoneticPr fontId="1"/>
  </si>
  <si>
    <t>１　対象者の抽出基準が明確であり、対象者の状態像に応じた取組であること</t>
    <rPh sb="2" eb="5">
      <t>タイショウシャ</t>
    </rPh>
    <rPh sb="6" eb="8">
      <t>チュウシュツ</t>
    </rPh>
    <rPh sb="8" eb="10">
      <t>キジュン</t>
    </rPh>
    <rPh sb="11" eb="13">
      <t>メイカク</t>
    </rPh>
    <rPh sb="17" eb="20">
      <t>タイショウシャ</t>
    </rPh>
    <rPh sb="21" eb="23">
      <t>ジョウタイ</t>
    </rPh>
    <rPh sb="23" eb="24">
      <t>ゾウ</t>
    </rPh>
    <rPh sb="25" eb="26">
      <t>オウ</t>
    </rPh>
    <rPh sb="28" eb="30">
      <t>トリクミ</t>
    </rPh>
    <phoneticPr fontId="1"/>
  </si>
  <si>
    <t>４　事業の評価を実施すること　</t>
    <rPh sb="2" eb="4">
      <t>ジギョウ</t>
    </rPh>
    <rPh sb="5" eb="7">
      <t>ヒョウカ</t>
    </rPh>
    <rPh sb="8" eb="10">
      <t>ジッシ</t>
    </rPh>
    <phoneticPr fontId="1"/>
  </si>
  <si>
    <t>C-5</t>
    <phoneticPr fontId="1"/>
  </si>
  <si>
    <t>糖尿病性腎症対象者に該当する者の概数（人）</t>
    <rPh sb="10" eb="12">
      <t>ガイトウ</t>
    </rPh>
    <rPh sb="14" eb="15">
      <t>モノ</t>
    </rPh>
    <rPh sb="16" eb="18">
      <t>ガイスウ</t>
    </rPh>
    <rPh sb="17" eb="18">
      <t>カズ</t>
    </rPh>
    <rPh sb="19" eb="20">
      <t>ニン</t>
    </rPh>
    <phoneticPr fontId="1"/>
  </si>
  <si>
    <t>a.</t>
    <phoneticPr fontId="1"/>
  </si>
  <si>
    <t>b.</t>
    <phoneticPr fontId="1"/>
  </si>
  <si>
    <t>c.</t>
    <phoneticPr fontId="1"/>
  </si>
  <si>
    <t>◀ 該当の場合、ａ～ｅ すべてに ０以上 の 数値入力</t>
    <rPh sb="2" eb="4">
      <t>ガイトウ</t>
    </rPh>
    <rPh sb="5" eb="7">
      <t>バアイ</t>
    </rPh>
    <rPh sb="18" eb="20">
      <t>イジョウ</t>
    </rPh>
    <rPh sb="23" eb="25">
      <t>スウチ</t>
    </rPh>
    <rPh sb="25" eb="27">
      <t>ニュウリョク</t>
    </rPh>
    <phoneticPr fontId="1"/>
  </si>
  <si>
    <t>d.</t>
    <phoneticPr fontId="1"/>
  </si>
  <si>
    <t>e.</t>
    <phoneticPr fontId="1"/>
  </si>
  <si>
    <t>受診勧奨・保健指導の対象としているか。　※7
○：している　－：していない</t>
    <rPh sb="0" eb="2">
      <t>ジュシン</t>
    </rPh>
    <rPh sb="2" eb="4">
      <t>カンショウ</t>
    </rPh>
    <rPh sb="5" eb="7">
      <t>ホケン</t>
    </rPh>
    <rPh sb="7" eb="9">
      <t>シドウ</t>
    </rPh>
    <rPh sb="10" eb="12">
      <t>タイショウ</t>
    </rPh>
    <phoneticPr fontId="1"/>
  </si>
  <si>
    <t>受診勧奨</t>
    <rPh sb="0" eb="2">
      <t>ジュシン</t>
    </rPh>
    <rPh sb="2" eb="4">
      <t>カンショウ</t>
    </rPh>
    <phoneticPr fontId="1"/>
  </si>
  <si>
    <t>保健指導</t>
    <rPh sb="0" eb="2">
      <t>ホケン</t>
    </rPh>
    <rPh sb="2" eb="4">
      <t>シドウ</t>
    </rPh>
    <phoneticPr fontId="1"/>
  </si>
  <si>
    <t xml:space="preserve">【参考】令和６年度の実績  </t>
    <rPh sb="1" eb="3">
      <t>サンコウ</t>
    </rPh>
    <rPh sb="7" eb="9">
      <t>ネンド</t>
    </rPh>
    <rPh sb="10" eb="12">
      <t>ジッセキ</t>
    </rPh>
    <phoneticPr fontId="1"/>
  </si>
  <si>
    <t>【A】に該当する者のうち、受診が確認できた者の数（人）</t>
    <phoneticPr fontId="1"/>
  </si>
  <si>
    <t>C-6</t>
    <phoneticPr fontId="1"/>
  </si>
  <si>
    <t>⑥　生活習慣病等の重症化予防の取組において、対象者の希望や特性等に応じて、「標準的な健診・保健指導プログラム（令和６年度版）」等に準じた遠隔面接（情報通信技術を活用した面接）やアプリケーション等を用いた効果的な保健指導を実施できる体制を構築している場合</t>
    <phoneticPr fontId="1"/>
  </si>
  <si>
    <t>i  該当の取組が対象としている疾患（全て）</t>
    <rPh sb="3" eb="5">
      <t>ガイトウ</t>
    </rPh>
    <rPh sb="6" eb="8">
      <t>トリクミ</t>
    </rPh>
    <rPh sb="9" eb="11">
      <t>タイショウ</t>
    </rPh>
    <rPh sb="16" eb="18">
      <t>シッカン</t>
    </rPh>
    <rPh sb="19" eb="20">
      <t>スベ</t>
    </rPh>
    <phoneticPr fontId="1"/>
  </si>
  <si>
    <r>
      <rPr>
        <u/>
        <sz val="10"/>
        <rFont val="游ゴシック"/>
        <family val="3"/>
        <charset val="128"/>
        <scheme val="minor"/>
      </rPr>
      <t>ⅱ（ⅰでその他を選択した場合のみ回答）</t>
    </r>
    <r>
      <rPr>
        <sz val="10"/>
        <rFont val="游ゴシック"/>
        <family val="3"/>
        <charset val="128"/>
        <scheme val="minor"/>
      </rPr>
      <t xml:space="preserve">
その他の疾患</t>
    </r>
    <rPh sb="6" eb="7">
      <t>タ</t>
    </rPh>
    <rPh sb="8" eb="10">
      <t>センタク</t>
    </rPh>
    <rPh sb="12" eb="14">
      <t>バアイ</t>
    </rPh>
    <rPh sb="16" eb="18">
      <t>カイトウ</t>
    </rPh>
    <rPh sb="22" eb="23">
      <t>タ</t>
    </rPh>
    <rPh sb="24" eb="26">
      <t>シッカン</t>
    </rPh>
    <phoneticPr fontId="1"/>
  </si>
  <si>
    <t>ⅲ　該当の取組方法</t>
    <rPh sb="2" eb="4">
      <t>ガイトウ</t>
    </rPh>
    <rPh sb="5" eb="7">
      <t>トリクミ</t>
    </rPh>
    <rPh sb="7" eb="9">
      <t>ホウホウ</t>
    </rPh>
    <phoneticPr fontId="1"/>
  </si>
  <si>
    <r>
      <rPr>
        <u/>
        <sz val="10"/>
        <rFont val="游ゴシック"/>
        <family val="3"/>
        <charset val="128"/>
        <scheme val="minor"/>
      </rPr>
      <t>ⅳ（ⅲでその他を選択した場合のみ回答）</t>
    </r>
    <r>
      <rPr>
        <sz val="10"/>
        <rFont val="游ゴシック"/>
        <family val="3"/>
        <charset val="128"/>
        <scheme val="minor"/>
      </rPr>
      <t xml:space="preserve">
その他の取組方法</t>
    </r>
    <rPh sb="6" eb="7">
      <t>タ</t>
    </rPh>
    <rPh sb="8" eb="10">
      <t>センタク</t>
    </rPh>
    <rPh sb="12" eb="14">
      <t>バアイ</t>
    </rPh>
    <rPh sb="16" eb="18">
      <t>カイトウ</t>
    </rPh>
    <rPh sb="22" eb="23">
      <t>タ</t>
    </rPh>
    <rPh sb="24" eb="26">
      <t>トリクミ</t>
    </rPh>
    <rPh sb="26" eb="28">
      <t>ホウホウ</t>
    </rPh>
    <phoneticPr fontId="1"/>
  </si>
  <si>
    <t>C-7</t>
    <phoneticPr fontId="1"/>
  </si>
  <si>
    <t>⑦　健康診査の結果等市町村が把握している保健医療情報（ＰＨＲ）に加え、対象者が自ら日々測定する血圧・心拍数・体重・体脂肪・食事・運動・服薬等の健康状態等に関する電子データ（ＰＨＲ）を活用して、生活習慣病等の重症化予防についての効果的な保健指導を実施している場合</t>
    <rPh sb="80" eb="82">
      <t>デンシ</t>
    </rPh>
    <phoneticPr fontId="1"/>
  </si>
  <si>
    <t>i 　該当の取組が対象としている疾患（全て）</t>
    <rPh sb="3" eb="5">
      <t>ガイトウ</t>
    </rPh>
    <rPh sb="6" eb="8">
      <t>トリクミ</t>
    </rPh>
    <rPh sb="9" eb="11">
      <t>タイショウ</t>
    </rPh>
    <rPh sb="16" eb="18">
      <t>シッカン</t>
    </rPh>
    <rPh sb="19" eb="20">
      <t>スベ</t>
    </rPh>
    <phoneticPr fontId="1"/>
  </si>
  <si>
    <t>血圧</t>
    <rPh sb="0" eb="2">
      <t>ケツアツ</t>
    </rPh>
    <phoneticPr fontId="1"/>
  </si>
  <si>
    <t>心拍数</t>
    <rPh sb="0" eb="3">
      <t>シンパクスウ</t>
    </rPh>
    <phoneticPr fontId="1"/>
  </si>
  <si>
    <t>体重</t>
    <rPh sb="0" eb="2">
      <t>タイジュウ</t>
    </rPh>
    <phoneticPr fontId="1"/>
  </si>
  <si>
    <t>体脂肪</t>
    <rPh sb="0" eb="3">
      <t>タイシボウ</t>
    </rPh>
    <phoneticPr fontId="1"/>
  </si>
  <si>
    <t>BMI</t>
    <phoneticPr fontId="1"/>
  </si>
  <si>
    <t>腹囲</t>
    <rPh sb="0" eb="2">
      <t>フクイ</t>
    </rPh>
    <phoneticPr fontId="1"/>
  </si>
  <si>
    <t>血糖</t>
    <rPh sb="0" eb="2">
      <t>ケットウ</t>
    </rPh>
    <phoneticPr fontId="1"/>
  </si>
  <si>
    <t>食事</t>
    <rPh sb="0" eb="2">
      <t>ショクジ</t>
    </rPh>
    <phoneticPr fontId="1"/>
  </si>
  <si>
    <t>運動</t>
    <rPh sb="0" eb="2">
      <t>ウンドウ</t>
    </rPh>
    <phoneticPr fontId="1"/>
  </si>
  <si>
    <t>服薬</t>
    <rPh sb="0" eb="2">
      <t>フクヤク</t>
    </rPh>
    <phoneticPr fontId="1"/>
  </si>
  <si>
    <t>C-8</t>
    <phoneticPr fontId="1"/>
  </si>
  <si>
    <r>
      <t>⑧　「禁煙支援マニュアル（第二版）増補改訂版」を参考に、喫煙関連疾患（がん、循環器疾患、糖尿病、慢性閉塞性肺疾患（COPD）等）対策を兼ねた禁煙を促す取組（セミナーや健康教室、個別の保健指導等）を実施している場合（特定保健指導に該当する保健指導以外）　</t>
    </r>
    <r>
      <rPr>
        <sz val="8"/>
        <rFont val="游ゴシック"/>
        <family val="3"/>
        <charset val="128"/>
        <scheme val="minor"/>
      </rPr>
      <t>※8</t>
    </r>
    <phoneticPr fontId="1"/>
  </si>
  <si>
    <t>「禁煙支援マニュアル（第二版）増補改訂版」の参考の有無</t>
    <rPh sb="22" eb="24">
      <t>サンコウ</t>
    </rPh>
    <rPh sb="25" eb="27">
      <t>ウム</t>
    </rPh>
    <phoneticPr fontId="1"/>
  </si>
  <si>
    <t>ⅰ　取組方法（全て）</t>
    <rPh sb="2" eb="4">
      <t>トリクミ</t>
    </rPh>
    <rPh sb="4" eb="6">
      <t>ホウホウ</t>
    </rPh>
    <rPh sb="7" eb="8">
      <t>スベ</t>
    </rPh>
    <phoneticPr fontId="1"/>
  </si>
  <si>
    <t>個別の保健指導</t>
    <rPh sb="0" eb="2">
      <t>コベツ</t>
    </rPh>
    <rPh sb="3" eb="5">
      <t>ホケン</t>
    </rPh>
    <rPh sb="5" eb="7">
      <t>シドウ</t>
    </rPh>
    <phoneticPr fontId="1"/>
  </si>
  <si>
    <t>※1　</t>
  </si>
  <si>
    <r>
      <t>　①にいうアウトカム指標とは医療機関受診状況や検査データの変化を想定している。ここでは、採用しているアウトカム指標のうち</t>
    </r>
    <r>
      <rPr>
        <b/>
        <sz val="9"/>
        <rFont val="游ゴシック"/>
        <family val="3"/>
        <charset val="128"/>
        <scheme val="minor"/>
      </rPr>
      <t>医療機関受診状況以外</t>
    </r>
    <r>
      <rPr>
        <sz val="9"/>
        <rFont val="游ゴシック"/>
        <family val="3"/>
        <charset val="128"/>
        <scheme val="minor"/>
      </rPr>
      <t>のアウトカム指標を最大3つまで記載すること。１つ目については、プルダウンから選択すること。</t>
    </r>
    <rPh sb="85" eb="87">
      <t>キサイ</t>
    </rPh>
    <rPh sb="94" eb="95">
      <t>メ</t>
    </rPh>
    <rPh sb="108" eb="110">
      <t>センタク</t>
    </rPh>
    <phoneticPr fontId="1"/>
  </si>
  <si>
    <t>※4</t>
  </si>
  <si>
    <t>※5</t>
  </si>
  <si>
    <t>※6</t>
  </si>
  <si>
    <t>健診受診者で糖尿病治療をしていない者のうち、糖尿病性腎症に該当する者の数（健診受診者で糖尿病のレセプトがない者のうち、健診データから糖尿病性腎症に該当する者を抽出）</t>
    <phoneticPr fontId="1"/>
  </si>
  <si>
    <t>健診受診者で糖尿病治療をしている者のうち、糖尿病性腎症に該当する者の数（健診受診者で糖尿病のレセプトがある者のうち、健診データから糖尿病性腎症に該当する者を抽出）</t>
    <phoneticPr fontId="1"/>
  </si>
  <si>
    <t>健診受診者で糖尿病治療をしていない者のうち、糖尿病基準に該当する者の数（健診受診者で糖尿病のレセプトがない者のうち、健診データから糖尿病基準に該当する者を抽出）</t>
    <phoneticPr fontId="1"/>
  </si>
  <si>
    <t>健診未受診者で糖尿病治療中の者（健診未受診者のうち、レセプトデータから糖尿病治療中の者を抽出）</t>
    <phoneticPr fontId="1"/>
  </si>
  <si>
    <t>健診未受診者で過去に糖尿病治療歴があり現在治療中断している者（健診未受診者のうち、レセプトデータから過去に糖尿病治療歴のある者を抽出）</t>
    <phoneticPr fontId="1"/>
  </si>
  <si>
    <t>※7</t>
  </si>
  <si>
    <t>　受診勧奨や保健指導の対象としているかについてa～eのカテゴリー毎に選択すること。a、c、eの３つに「受診勧奨」が選択された場合に評価対象となる。また、eについては、抽出された対象者のうち、過去に糖尿病処方歴がある者に限定した場合も評価対象とする。なお、参考値として令和６年度の実績について入力すること。</t>
    <rPh sb="51" eb="53">
      <t>ジュシン</t>
    </rPh>
    <rPh sb="53" eb="55">
      <t>カンショウ</t>
    </rPh>
    <rPh sb="83" eb="85">
      <t>チュウシュツ</t>
    </rPh>
    <rPh sb="88" eb="91">
      <t>タイショウシャ</t>
    </rPh>
    <rPh sb="95" eb="97">
      <t>カコ</t>
    </rPh>
    <rPh sb="98" eb="101">
      <t>トウニョウビョウ</t>
    </rPh>
    <rPh sb="101" eb="103">
      <t>ショホウ</t>
    </rPh>
    <rPh sb="103" eb="104">
      <t>レキ</t>
    </rPh>
    <rPh sb="107" eb="108">
      <t>シャ</t>
    </rPh>
    <rPh sb="109" eb="111">
      <t>ゲンテイ</t>
    </rPh>
    <rPh sb="113" eb="115">
      <t>バアイ</t>
    </rPh>
    <rPh sb="116" eb="118">
      <t>ヒョウカ</t>
    </rPh>
    <rPh sb="118" eb="120">
      <t>タイショウ</t>
    </rPh>
    <phoneticPr fontId="1"/>
  </si>
  <si>
    <t>※8</t>
  </si>
  <si>
    <t>（２）特定健康診査実施率向上の取組の実施状況（令和７年度の実施状況を評価）</t>
    <rPh sb="3" eb="5">
      <t>トクテイ</t>
    </rPh>
    <rPh sb="5" eb="7">
      <t>ケンコウ</t>
    </rPh>
    <rPh sb="7" eb="9">
      <t>シンサ</t>
    </rPh>
    <rPh sb="9" eb="11">
      <t>ジッシ</t>
    </rPh>
    <rPh sb="11" eb="12">
      <t>リツ</t>
    </rPh>
    <rPh sb="12" eb="14">
      <t>コウジョウ</t>
    </rPh>
    <rPh sb="15" eb="17">
      <t>トリクミ</t>
    </rPh>
    <rPh sb="18" eb="20">
      <t>ジッシ</t>
    </rPh>
    <rPh sb="20" eb="22">
      <t>ジョウキョウ</t>
    </rPh>
    <rPh sb="26" eb="28">
      <t>ネンド</t>
    </rPh>
    <rPh sb="29" eb="31">
      <t>ジッシ</t>
    </rPh>
    <rPh sb="31" eb="33">
      <t>ジョウキョウ</t>
    </rPh>
    <rPh sb="34" eb="36">
      <t>ヒョウカ</t>
    </rPh>
    <phoneticPr fontId="1"/>
  </si>
  <si>
    <t>C-9</t>
    <phoneticPr fontId="1"/>
  </si>
  <si>
    <r>
      <t>ⅱ　40歳未満を対象とした健診実施後、健診結果において、生活習慣の改善が特に必要と認められる者に対して保健指導を行っているか。</t>
    </r>
    <r>
      <rPr>
        <sz val="6"/>
        <rFont val="游ゴシック"/>
        <family val="3"/>
        <charset val="128"/>
        <scheme val="minor"/>
      </rPr>
      <t xml:space="preserve">
</t>
    </r>
    <r>
      <rPr>
        <sz val="10"/>
        <rFont val="游ゴシック"/>
        <family val="3"/>
        <charset val="128"/>
        <scheme val="minor"/>
      </rPr>
      <t>○：している　­：していない</t>
    </r>
    <phoneticPr fontId="1"/>
  </si>
  <si>
    <t>ⅲ　40歳未満を対象とした健診実施後、健診結果において、医療機関を受診する必要があると判断された者に対して医療機関の受診勧奨を行っているか。
○：している　­：していない</t>
    <rPh sb="28" eb="30">
      <t>イリョウ</t>
    </rPh>
    <rPh sb="30" eb="32">
      <t>キカン</t>
    </rPh>
    <rPh sb="33" eb="35">
      <t>ジュシン</t>
    </rPh>
    <rPh sb="37" eb="39">
      <t>ヒツヨウ</t>
    </rPh>
    <rPh sb="43" eb="45">
      <t>ハンダン</t>
    </rPh>
    <rPh sb="48" eb="49">
      <t>モノ</t>
    </rPh>
    <rPh sb="50" eb="51">
      <t>タイ</t>
    </rPh>
    <rPh sb="53" eb="55">
      <t>イリョウ</t>
    </rPh>
    <rPh sb="55" eb="57">
      <t>キカン</t>
    </rPh>
    <rPh sb="58" eb="60">
      <t>ジュシン</t>
    </rPh>
    <rPh sb="60" eb="62">
      <t>カンショウ</t>
    </rPh>
    <rPh sb="63" eb="64">
      <t>オコナ</t>
    </rPh>
    <phoneticPr fontId="1"/>
  </si>
  <si>
    <t>※3</t>
    <phoneticPr fontId="1"/>
  </si>
  <si>
    <t>「40歳未満を対象とした健診」とは、特定健診と同様の目的で同様の検査項目を実施している健診とする。</t>
    <rPh sb="3" eb="4">
      <t>サイ</t>
    </rPh>
    <rPh sb="4" eb="6">
      <t>ミマン</t>
    </rPh>
    <rPh sb="7" eb="9">
      <t>タイショウ</t>
    </rPh>
    <rPh sb="12" eb="14">
      <t>ケンシン</t>
    </rPh>
    <rPh sb="18" eb="20">
      <t>トクテイ</t>
    </rPh>
    <rPh sb="20" eb="22">
      <t>ケンシン</t>
    </rPh>
    <rPh sb="23" eb="25">
      <t>ドウヨウ</t>
    </rPh>
    <rPh sb="26" eb="28">
      <t>モクテキ</t>
    </rPh>
    <rPh sb="29" eb="31">
      <t>ドウヨウ</t>
    </rPh>
    <rPh sb="32" eb="34">
      <t>ケンサ</t>
    </rPh>
    <rPh sb="34" eb="36">
      <t>コウモク</t>
    </rPh>
    <rPh sb="37" eb="39">
      <t>ジッシ</t>
    </rPh>
    <rPh sb="43" eb="45">
      <t>ケンシン</t>
    </rPh>
    <phoneticPr fontId="1"/>
  </si>
  <si>
    <t>指標④　広く加入者に対して行う予防・健康づくりの取組の実施状況</t>
    <rPh sb="0" eb="2">
      <t>シヒョウ</t>
    </rPh>
    <rPh sb="4" eb="5">
      <t>ヒロ</t>
    </rPh>
    <rPh sb="6" eb="9">
      <t>カニュウシャ</t>
    </rPh>
    <rPh sb="10" eb="11">
      <t>タイ</t>
    </rPh>
    <rPh sb="13" eb="14">
      <t>オコナ</t>
    </rPh>
    <rPh sb="15" eb="17">
      <t>ヨボウ</t>
    </rPh>
    <rPh sb="18" eb="20">
      <t>ケンコウ</t>
    </rPh>
    <rPh sb="24" eb="26">
      <t>トリクミ</t>
    </rPh>
    <rPh sb="27" eb="29">
      <t>ジッシ</t>
    </rPh>
    <rPh sb="29" eb="31">
      <t>ジョウキョウ</t>
    </rPh>
    <phoneticPr fontId="1"/>
  </si>
  <si>
    <r>
      <t>（１）個人へのインセンティブの提供の実施（令和７年度の実施状況を評価）　</t>
    </r>
    <r>
      <rPr>
        <b/>
        <sz val="8"/>
        <rFont val="游ゴシック"/>
        <family val="3"/>
        <charset val="128"/>
        <scheme val="minor"/>
      </rPr>
      <t>※1</t>
    </r>
    <rPh sb="3" eb="5">
      <t>コジン</t>
    </rPh>
    <rPh sb="15" eb="17">
      <t>テイキョウ</t>
    </rPh>
    <rPh sb="18" eb="20">
      <t>ジッシ</t>
    </rPh>
    <rPh sb="24" eb="26">
      <t>ネンド</t>
    </rPh>
    <rPh sb="27" eb="29">
      <t>ジッシ</t>
    </rPh>
    <rPh sb="29" eb="31">
      <t>ジョウキョウ</t>
    </rPh>
    <rPh sb="32" eb="34">
      <t>ヒョウカ</t>
    </rPh>
    <phoneticPr fontId="1"/>
  </si>
  <si>
    <t>D-1</t>
  </si>
  <si>
    <t>①　一般住民の自主的な予防・健康づくりを推進するため、以下の基準をすべて満たす個人へのインセンティブの提供の取組を実施している場合</t>
    <rPh sb="2" eb="4">
      <t>イッパン</t>
    </rPh>
    <rPh sb="4" eb="6">
      <t>ジュウミン</t>
    </rPh>
    <rPh sb="7" eb="10">
      <t>ジシュテキ</t>
    </rPh>
    <rPh sb="11" eb="13">
      <t>ヨボウ</t>
    </rPh>
    <rPh sb="14" eb="16">
      <t>ケンコウ</t>
    </rPh>
    <rPh sb="20" eb="22">
      <t>スイシン</t>
    </rPh>
    <rPh sb="27" eb="29">
      <t>イカ</t>
    </rPh>
    <rPh sb="30" eb="32">
      <t>キジュン</t>
    </rPh>
    <rPh sb="36" eb="37">
      <t>ミ</t>
    </rPh>
    <rPh sb="39" eb="41">
      <t>コジン</t>
    </rPh>
    <rPh sb="51" eb="53">
      <t>テイキョウ</t>
    </rPh>
    <rPh sb="54" eb="56">
      <t>トリクミ</t>
    </rPh>
    <rPh sb="57" eb="59">
      <t>ジッシ</t>
    </rPh>
    <rPh sb="63" eb="65">
      <t>バアイ</t>
    </rPh>
    <phoneticPr fontId="1"/>
  </si>
  <si>
    <t>事業名</t>
    <rPh sb="0" eb="2">
      <t>ジギョウ</t>
    </rPh>
    <rPh sb="2" eb="3">
      <t>メイ</t>
    </rPh>
    <phoneticPr fontId="1"/>
  </si>
  <si>
    <t>事業内容</t>
    <rPh sb="0" eb="2">
      <t>ジギョウ</t>
    </rPh>
    <rPh sb="2" eb="4">
      <t>ナイヨウ</t>
    </rPh>
    <phoneticPr fontId="1"/>
  </si>
  <si>
    <t>報奨（インセンティブ）
の内容</t>
    <phoneticPr fontId="1"/>
  </si>
  <si>
    <t>インセンティブの提供の条件としている本人の取組に○</t>
    <rPh sb="8" eb="10">
      <t>テイキョウ</t>
    </rPh>
    <rPh sb="11" eb="13">
      <t>ジョウケン</t>
    </rPh>
    <rPh sb="18" eb="20">
      <t>ホンニン</t>
    </rPh>
    <rPh sb="21" eb="23">
      <t>トリクミ</t>
    </rPh>
    <phoneticPr fontId="1"/>
  </si>
  <si>
    <t>健診受診</t>
    <phoneticPr fontId="1"/>
  </si>
  <si>
    <t>各種健康教室への参加</t>
    <phoneticPr fontId="1"/>
  </si>
  <si>
    <t>ウォーキング</t>
    <phoneticPr fontId="1"/>
  </si>
  <si>
    <t>ジョギング</t>
    <phoneticPr fontId="1"/>
  </si>
  <si>
    <t>体重・血圧・食事の記録</t>
    <phoneticPr fontId="1"/>
  </si>
  <si>
    <t>その他
（具体的に記載すること）</t>
    <rPh sb="2" eb="3">
      <t>タ</t>
    </rPh>
    <rPh sb="5" eb="8">
      <t>グタイテキ</t>
    </rPh>
    <rPh sb="9" eb="11">
      <t>キサイ</t>
    </rPh>
    <phoneticPr fontId="1"/>
  </si>
  <si>
    <t>効果検証の具体的な方法</t>
    <rPh sb="0" eb="2">
      <t>コウカ</t>
    </rPh>
    <rPh sb="2" eb="4">
      <t>ケンショウ</t>
    </rPh>
    <rPh sb="5" eb="8">
      <t>グタイテキ</t>
    </rPh>
    <rPh sb="9" eb="11">
      <t>ホウホウ</t>
    </rPh>
    <phoneticPr fontId="1"/>
  </si>
  <si>
    <t>振り返りの結果
（成果、課題等を具体的に記載）</t>
    <rPh sb="0" eb="1">
      <t>フ</t>
    </rPh>
    <rPh sb="2" eb="3">
      <t>カエ</t>
    </rPh>
    <rPh sb="5" eb="7">
      <t>ケッカ</t>
    </rPh>
    <rPh sb="9" eb="11">
      <t>セイカ</t>
    </rPh>
    <rPh sb="12" eb="14">
      <t>カダイ</t>
    </rPh>
    <rPh sb="14" eb="15">
      <t>トウ</t>
    </rPh>
    <rPh sb="16" eb="19">
      <t>グタイテキ</t>
    </rPh>
    <rPh sb="20" eb="22">
      <t>キサイ</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</si>
  <si>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で内容なし  </t>
    </r>
    <r>
      <rPr>
        <sz val="9"/>
        <color theme="1"/>
        <rFont val="游ゴシック"/>
        <family val="3"/>
        <charset val="128"/>
        <scheme val="minor"/>
      </rPr>
      <t>or</t>
    </r>
    <r>
      <rPr>
        <b/>
        <sz val="9"/>
        <color theme="1"/>
        <rFont val="游ゴシック"/>
        <family val="3"/>
        <charset val="128"/>
        <scheme val="minor"/>
      </rPr>
      <t xml:space="preserve">  － で内容あり  or  ①の基準を満たしていない ）</t>
    </r>
    <rPh sb="3" eb="6">
      <t>フセイゴウ</t>
    </rPh>
    <rPh sb="11" eb="14">
      <t>ミニュウリョク</t>
    </rPh>
    <rPh sb="26" eb="28">
      <t>ナイヨウ</t>
    </rPh>
    <rPh sb="39" eb="41">
      <t>ナイヨウ</t>
    </rPh>
    <phoneticPr fontId="1"/>
  </si>
  <si>
    <t>D-2</t>
    <phoneticPr fontId="1"/>
  </si>
  <si>
    <t>インセンティブの提供の条件としている健康指標（１つ）</t>
    <rPh sb="8" eb="10">
      <t>テイキョウ</t>
    </rPh>
    <rPh sb="11" eb="13">
      <t>ジョウケン</t>
    </rPh>
    <rPh sb="18" eb="20">
      <t>ケンコウ</t>
    </rPh>
    <rPh sb="20" eb="22">
      <t>シヒョウ</t>
    </rPh>
    <phoneticPr fontId="1"/>
  </si>
  <si>
    <r>
      <t>上記の健康指標の</t>
    </r>
    <r>
      <rPr>
        <u/>
        <sz val="10"/>
        <rFont val="游ゴシック"/>
        <family val="3"/>
        <charset val="128"/>
        <scheme val="minor"/>
      </rPr>
      <t>維持・改善</t>
    </r>
    <r>
      <rPr>
        <sz val="10"/>
        <rFont val="游ゴシック"/>
        <family val="3"/>
        <charset val="128"/>
        <scheme val="minor"/>
      </rPr>
      <t>を条件としている場合に○</t>
    </r>
    <rPh sb="0" eb="2">
      <t>ジョウキ</t>
    </rPh>
    <rPh sb="3" eb="5">
      <t>ケンコウ</t>
    </rPh>
    <rPh sb="5" eb="7">
      <t>シヒョウ</t>
    </rPh>
    <rPh sb="8" eb="10">
      <t>イジ</t>
    </rPh>
    <rPh sb="11" eb="13">
      <t>カイゼン</t>
    </rPh>
    <rPh sb="14" eb="16">
      <t>ジョウケン</t>
    </rPh>
    <rPh sb="21" eb="23">
      <t>バアイ</t>
    </rPh>
    <phoneticPr fontId="1"/>
  </si>
  <si>
    <t>D-3</t>
    <phoneticPr fontId="1"/>
  </si>
  <si>
    <t>連携機関</t>
    <rPh sb="0" eb="2">
      <t>レンケイ</t>
    </rPh>
    <rPh sb="2" eb="4">
      <t>キカン</t>
    </rPh>
    <phoneticPr fontId="1"/>
  </si>
  <si>
    <t>※1　</t>
    <phoneticPr fontId="1"/>
  </si>
  <si>
    <t>　都道府県が実施する取組について、都道府県と市町村が協力し、インセンティブを提供する方法、インセンティブ提供に係る評価指標、報奨の内容、効果検証方法等について協議し、取組を実施しており、都道府県がその取組を確認することができる場合には評価対象とする。ただし、市町村が都道府県の取組を単に広報協力するのみでは評価対象とならない。</t>
    <phoneticPr fontId="1"/>
  </si>
  <si>
    <t>※2　</t>
    <phoneticPr fontId="1"/>
  </si>
  <si>
    <t>　「事業内容」には、対象者、評価指標、報奨の内容を含めて記載すること。取組内容が、健康ポイント等の個人インセンティブ事業を実施している団体への助成事業であっても、市町村がインセンティブを提供する方法、インセンティブに係る評価指標、報奨の内容、効果検証方法等について協議し、積極的に関与している場合は評価対象とする。
　なお、事業実施の際は、広く一般住民を対象とすることが必要であるが、年齢等の要件を設定し一定層を対象者としている場合も評価対象とする。ただし、対象者を一定層に限定する場合、特定団体に所属している者に参加資格を限定する等広く一般住民を対象としていると認められないときは、評価対象とならない。</t>
    <rPh sb="69" eb="71">
      <t>トリクミ</t>
    </rPh>
    <rPh sb="71" eb="73">
      <t>ナイヨウ</t>
    </rPh>
    <rPh sb="75" eb="77">
      <t>ケンコウ</t>
    </rPh>
    <rPh sb="81" eb="82">
      <t>ナド</t>
    </rPh>
    <rPh sb="83" eb="85">
      <t>コジン</t>
    </rPh>
    <rPh sb="92" eb="94">
      <t>ジギョウ</t>
    </rPh>
    <rPh sb="95" eb="97">
      <t>ジッシ</t>
    </rPh>
    <rPh sb="101" eb="103">
      <t>ダンタイ</t>
    </rPh>
    <rPh sb="105" eb="107">
      <t>ジョセイ</t>
    </rPh>
    <rPh sb="107" eb="109">
      <t>ジギョウ</t>
    </rPh>
    <rPh sb="127" eb="129">
      <t>テイキョウ</t>
    </rPh>
    <rPh sb="131" eb="133">
      <t>ホウホウ</t>
    </rPh>
    <rPh sb="142" eb="143">
      <t>カカ</t>
    </rPh>
    <rPh sb="144" eb="146">
      <t>ヒョウカ</t>
    </rPh>
    <rPh sb="146" eb="148">
      <t>シヒョウ</t>
    </rPh>
    <rPh sb="149" eb="151">
      <t>ホウショウ</t>
    </rPh>
    <rPh sb="152" eb="154">
      <t>ナイヨウ</t>
    </rPh>
    <rPh sb="155" eb="157">
      <t>コウカ</t>
    </rPh>
    <rPh sb="157" eb="159">
      <t>ケンショウ</t>
    </rPh>
    <rPh sb="159" eb="161">
      <t>ホウホウ</t>
    </rPh>
    <rPh sb="161" eb="162">
      <t>ナド</t>
    </rPh>
    <rPh sb="166" eb="168">
      <t>キョウギ</t>
    </rPh>
    <rPh sb="170" eb="173">
      <t>セッキョクテキ</t>
    </rPh>
    <rPh sb="174" eb="176">
      <t>カンヨ</t>
    </rPh>
    <rPh sb="180" eb="182">
      <t>バアイ</t>
    </rPh>
    <rPh sb="183" eb="185">
      <t>ヒョウカ</t>
    </rPh>
    <rPh sb="185" eb="187">
      <t>タイショウ</t>
    </rPh>
    <phoneticPr fontId="1"/>
  </si>
  <si>
    <t>　「条件としている本人の取組」について、該当するものに○を付けること（複数選択可）。「体重・血圧・食事の記録」は、いずれか１つの記録を行っていれば該当ありとしてよい。「その他」の場合は、○ではなく、具体的な取組を記載すること。</t>
    <rPh sb="20" eb="22">
      <t>ガイトウ</t>
    </rPh>
    <rPh sb="29" eb="30">
      <t>ツ</t>
    </rPh>
    <rPh sb="35" eb="37">
      <t>フクスウ</t>
    </rPh>
    <rPh sb="37" eb="39">
      <t>センタク</t>
    </rPh>
    <rPh sb="39" eb="40">
      <t>カ</t>
    </rPh>
    <rPh sb="64" eb="66">
      <t>キロク</t>
    </rPh>
    <rPh sb="67" eb="68">
      <t>オコナ</t>
    </rPh>
    <rPh sb="73" eb="75">
      <t>ガイトウ</t>
    </rPh>
    <rPh sb="86" eb="87">
      <t>タ</t>
    </rPh>
    <rPh sb="89" eb="91">
      <t>バアイ</t>
    </rPh>
    <rPh sb="99" eb="102">
      <t>グタイテキ</t>
    </rPh>
    <rPh sb="103" eb="105">
      <t>トリクミ</t>
    </rPh>
    <rPh sb="106" eb="108">
      <t>キサイ</t>
    </rPh>
    <phoneticPr fontId="1"/>
  </si>
  <si>
    <t>※4</t>
    <phoneticPr fontId="1"/>
  </si>
  <si>
    <t>　「効果検証の具体的な方法」には、振り返りを実施するにあたり、どのような手法で効果検証を行うのか、具体的な方法を記載すること。効果検証とは、例えば、取組に参加した者へのアンケート調査等が考えられる。
　「振り返りの結果」には、振り返りを実施した結果について、事業の成果、課題、事業の見直し内容等を具体的に記載すること。</t>
    <rPh sb="17" eb="18">
      <t>フ</t>
    </rPh>
    <rPh sb="19" eb="20">
      <t>カエ</t>
    </rPh>
    <rPh sb="22" eb="24">
      <t>ジッシ</t>
    </rPh>
    <rPh sb="36" eb="38">
      <t>シュホウ</t>
    </rPh>
    <rPh sb="39" eb="41">
      <t>コウカ</t>
    </rPh>
    <rPh sb="41" eb="43">
      <t>ケンショウ</t>
    </rPh>
    <rPh sb="44" eb="45">
      <t>オコナ</t>
    </rPh>
    <rPh sb="49" eb="52">
      <t>グタイテキ</t>
    </rPh>
    <rPh sb="53" eb="55">
      <t>ホウホウ</t>
    </rPh>
    <rPh sb="56" eb="58">
      <t>キサイ</t>
    </rPh>
    <rPh sb="113" eb="114">
      <t>フ</t>
    </rPh>
    <rPh sb="115" eb="116">
      <t>カエ</t>
    </rPh>
    <rPh sb="118" eb="120">
      <t>ジッシ</t>
    </rPh>
    <rPh sb="122" eb="124">
      <t>ケッカ</t>
    </rPh>
    <rPh sb="129" eb="131">
      <t>ジギョウ</t>
    </rPh>
    <rPh sb="132" eb="134">
      <t>セイカ</t>
    </rPh>
    <rPh sb="135" eb="137">
      <t>カダイ</t>
    </rPh>
    <rPh sb="138" eb="140">
      <t>ジギョウ</t>
    </rPh>
    <rPh sb="141" eb="143">
      <t>ミナオ</t>
    </rPh>
    <rPh sb="144" eb="146">
      <t>ナイヨウ</t>
    </rPh>
    <rPh sb="146" eb="147">
      <t>トウ</t>
    </rPh>
    <rPh sb="148" eb="151">
      <t>グタイテキ</t>
    </rPh>
    <rPh sb="152" eb="154">
      <t>キサイ</t>
    </rPh>
    <phoneticPr fontId="1"/>
  </si>
  <si>
    <t>※5</t>
    <phoneticPr fontId="1"/>
  </si>
  <si>
    <r>
      <t>　「インセンティブの提供の条件としている健康指標」とは、</t>
    </r>
    <r>
      <rPr>
        <u/>
        <sz val="9"/>
        <rFont val="游ゴシック"/>
        <family val="3"/>
        <charset val="128"/>
        <scheme val="minor"/>
      </rPr>
      <t>健診の検査値、喫煙状況、アルコール摂取状況のいずれかに限る</t>
    </r>
    <r>
      <rPr>
        <sz val="9"/>
        <rFont val="游ゴシック"/>
        <family val="3"/>
        <charset val="128"/>
        <scheme val="minor"/>
      </rPr>
      <t>ため、１つを選択すること。複数に該当がある場合は、主なものを１つ選択すること。なお、ウォーキング歩数は本指標でいう「健康指標」に該当しない。
　また、本指標では、これらの「健康指標」の</t>
    </r>
    <r>
      <rPr>
        <u/>
        <sz val="9"/>
        <rFont val="游ゴシック"/>
        <family val="3"/>
        <charset val="128"/>
        <scheme val="minor"/>
      </rPr>
      <t>維持・改善</t>
    </r>
    <r>
      <rPr>
        <sz val="9"/>
        <rFont val="游ゴシック"/>
        <family val="3"/>
        <charset val="128"/>
        <scheme val="minor"/>
      </rPr>
      <t>がインセンティブを提供する条件である場合に評価対象となるため、これを満たす場合は「上記の健康指標の維持・改善を条件としている場合に○」欄に○を付けること。</t>
    </r>
    <rPh sb="55" eb="56">
      <t>カギ</t>
    </rPh>
    <rPh sb="63" eb="65">
      <t>センタク</t>
    </rPh>
    <rPh sb="70" eb="72">
      <t>フクスウ</t>
    </rPh>
    <rPh sb="73" eb="75">
      <t>ガイトウ</t>
    </rPh>
    <rPh sb="78" eb="80">
      <t>バアイ</t>
    </rPh>
    <rPh sb="82" eb="83">
      <t>オモ</t>
    </rPh>
    <rPh sb="89" eb="91">
      <t>センタク</t>
    </rPh>
    <rPh sb="132" eb="133">
      <t>ホン</t>
    </rPh>
    <rPh sb="133" eb="135">
      <t>シヒョウ</t>
    </rPh>
    <rPh sb="143" eb="145">
      <t>ケンコウ</t>
    </rPh>
    <rPh sb="145" eb="147">
      <t>シヒョウ</t>
    </rPh>
    <rPh sb="149" eb="151">
      <t>イジ</t>
    </rPh>
    <rPh sb="152" eb="154">
      <t>カイゼン</t>
    </rPh>
    <rPh sb="163" eb="165">
      <t>テイキョウ</t>
    </rPh>
    <rPh sb="167" eb="169">
      <t>ジョウケン</t>
    </rPh>
    <rPh sb="172" eb="174">
      <t>バアイ</t>
    </rPh>
    <rPh sb="175" eb="177">
      <t>ヒョウカ</t>
    </rPh>
    <rPh sb="177" eb="179">
      <t>タイショウ</t>
    </rPh>
    <rPh sb="188" eb="189">
      <t>ミ</t>
    </rPh>
    <rPh sb="191" eb="193">
      <t>バアイ</t>
    </rPh>
    <rPh sb="221" eb="222">
      <t>ラン</t>
    </rPh>
    <rPh sb="225" eb="226">
      <t>ツ</t>
    </rPh>
    <phoneticPr fontId="1"/>
  </si>
  <si>
    <t>※6</t>
    <phoneticPr fontId="1"/>
  </si>
  <si>
    <t>　「商工部局や都市整備部局等との連携」とは、庁内で商工部局や都市整備部局等との議論の場を設け、例えば、健康づくりを「まちづくり」と結びつけて展開し、地域の民間企業を活用するため、検討を行うこと等が考えられる。また、「地域の民間企業や商店街との連携」とは、健康無関心層にも響くために多様かつ魅力的なものとしていくために、地元企業（民間企業や商店街）との協力や協働（例えば、取組の企画からの参画や広報、原資への支援、取組の効果分析等）も行いながら、工夫した取組を想定している。
　なお、本指標では、「個人へのインセンティブ提供」の事業における関係機関との連携を評価するものであるため、例えば保健事業全般やインセンティブ提供ではない事業について関係機関と会議・協議を実施しただけでは本指標の評価対象とならない。</t>
    <rPh sb="7" eb="9">
      <t>トシ</t>
    </rPh>
    <rPh sb="9" eb="12">
      <t>セイビブ</t>
    </rPh>
    <rPh sb="12" eb="13">
      <t>キョク</t>
    </rPh>
    <rPh sb="13" eb="14">
      <t>トウ</t>
    </rPh>
    <rPh sb="30" eb="32">
      <t>トシ</t>
    </rPh>
    <rPh sb="32" eb="35">
      <t>セイビブ</t>
    </rPh>
    <rPh sb="35" eb="37">
      <t>キョクトウ</t>
    </rPh>
    <rPh sb="241" eb="242">
      <t>ホン</t>
    </rPh>
    <rPh sb="242" eb="244">
      <t>シヒョウ</t>
    </rPh>
    <rPh sb="248" eb="250">
      <t>コジン</t>
    </rPh>
    <rPh sb="259" eb="261">
      <t>テイキョウ</t>
    </rPh>
    <rPh sb="263" eb="265">
      <t>ジギョウ</t>
    </rPh>
    <rPh sb="269" eb="271">
      <t>カンケイ</t>
    </rPh>
    <rPh sb="271" eb="273">
      <t>キカン</t>
    </rPh>
    <rPh sb="275" eb="277">
      <t>レンケイ</t>
    </rPh>
    <rPh sb="278" eb="280">
      <t>ヒョウカ</t>
    </rPh>
    <rPh sb="290" eb="291">
      <t>タト</t>
    </rPh>
    <rPh sb="293" eb="297">
      <t>ホケンジギョウ</t>
    </rPh>
    <rPh sb="297" eb="299">
      <t>ゼンパン</t>
    </rPh>
    <rPh sb="307" eb="309">
      <t>テイキョウ</t>
    </rPh>
    <rPh sb="313" eb="315">
      <t>ジギョウ</t>
    </rPh>
    <rPh sb="319" eb="321">
      <t>カンケイ</t>
    </rPh>
    <rPh sb="321" eb="323">
      <t>キカン</t>
    </rPh>
    <rPh sb="324" eb="326">
      <t>カイギ</t>
    </rPh>
    <rPh sb="327" eb="329">
      <t>キョウギ</t>
    </rPh>
    <rPh sb="330" eb="332">
      <t>ジッシ</t>
    </rPh>
    <rPh sb="338" eb="339">
      <t>ホン</t>
    </rPh>
    <rPh sb="339" eb="341">
      <t>シヒョウ</t>
    </rPh>
    <rPh sb="342" eb="344">
      <t>ヒョウカ</t>
    </rPh>
    <rPh sb="344" eb="346">
      <t>タイショウ</t>
    </rPh>
    <phoneticPr fontId="1"/>
  </si>
  <si>
    <t>D-4</t>
    <phoneticPr fontId="1"/>
  </si>
  <si>
    <t>取組内容</t>
    <rPh sb="0" eb="2">
      <t>トリクミ</t>
    </rPh>
    <rPh sb="2" eb="4">
      <t>ナイヨウ</t>
    </rPh>
    <phoneticPr fontId="1"/>
  </si>
  <si>
    <t>D-5</t>
    <phoneticPr fontId="1"/>
  </si>
  <si>
    <t>D-6</t>
    <phoneticPr fontId="1"/>
  </si>
  <si>
    <t>D-7</t>
    <phoneticPr fontId="1"/>
  </si>
  <si>
    <t>D-8</t>
    <phoneticPr fontId="1"/>
  </si>
  <si>
    <t>D-9</t>
    <phoneticPr fontId="1"/>
  </si>
  <si>
    <t>D-10</t>
    <phoneticPr fontId="1"/>
  </si>
  <si>
    <t>D-11</t>
    <phoneticPr fontId="1"/>
  </si>
  <si>
    <t>D-12</t>
    <phoneticPr fontId="1"/>
  </si>
  <si>
    <t>D-13</t>
    <phoneticPr fontId="1"/>
  </si>
  <si>
    <t>D-14</t>
    <phoneticPr fontId="1"/>
  </si>
  <si>
    <t>⑩　被保険者数に対するマイナンバーカードの健康保険証利用登録者数の割合が全自治体の上位１割に当たる○○％を達成している場合</t>
    <rPh sb="2" eb="7">
      <t>ヒホケンシャスウ</t>
    </rPh>
    <rPh sb="8" eb="9">
      <t>タイ</t>
    </rPh>
    <rPh sb="21" eb="26">
      <t>ケンコウホケンショウ</t>
    </rPh>
    <rPh sb="26" eb="28">
      <t>リヨウ</t>
    </rPh>
    <rPh sb="28" eb="30">
      <t>トウロク</t>
    </rPh>
    <rPh sb="30" eb="31">
      <t>シャ</t>
    </rPh>
    <rPh sb="31" eb="32">
      <t>スウ</t>
    </rPh>
    <rPh sb="33" eb="35">
      <t>ワリアイ</t>
    </rPh>
    <rPh sb="36" eb="37">
      <t>ゼン</t>
    </rPh>
    <rPh sb="37" eb="40">
      <t>ジチタイ</t>
    </rPh>
    <rPh sb="41" eb="43">
      <t>ジョウイ</t>
    </rPh>
    <rPh sb="44" eb="45">
      <t>ワリ</t>
    </rPh>
    <rPh sb="46" eb="47">
      <t>ア</t>
    </rPh>
    <rPh sb="53" eb="55">
      <t>タッセイ</t>
    </rPh>
    <rPh sb="59" eb="61">
      <t>バアイ</t>
    </rPh>
    <phoneticPr fontId="1"/>
  </si>
  <si>
    <t>D-15</t>
    <phoneticPr fontId="1"/>
  </si>
  <si>
    <t>⑪　⑩の基準は達成していないが、被保険者数に対するマイナンバーカードの健康保険証利用登録者数の割合が全自治体の上位３割に当たる○○％を達成している場合</t>
    <rPh sb="4" eb="6">
      <t>キジュン</t>
    </rPh>
    <rPh sb="7" eb="9">
      <t>タッセイ</t>
    </rPh>
    <rPh sb="16" eb="21">
      <t>ヒホケンシャスウ</t>
    </rPh>
    <rPh sb="22" eb="23">
      <t>タイ</t>
    </rPh>
    <rPh sb="35" eb="46">
      <t>ケンコウホケンショウリヨウトウロクシャスウ</t>
    </rPh>
    <rPh sb="47" eb="49">
      <t>ワリアイ</t>
    </rPh>
    <rPh sb="50" eb="51">
      <t>ゼン</t>
    </rPh>
    <rPh sb="51" eb="54">
      <t>ジチタイ</t>
    </rPh>
    <rPh sb="55" eb="57">
      <t>ジョウイ</t>
    </rPh>
    <rPh sb="58" eb="59">
      <t>ワリ</t>
    </rPh>
    <rPh sb="60" eb="61">
      <t>ア</t>
    </rPh>
    <rPh sb="67" eb="69">
      <t>タッセイ</t>
    </rPh>
    <rPh sb="73" eb="75">
      <t>バアイ</t>
    </rPh>
    <phoneticPr fontId="1"/>
  </si>
  <si>
    <t>D-16</t>
  </si>
  <si>
    <t>⑫　マイナ保険証の利用率が全自治体の上位１割に当たる○○％を達成している場合</t>
    <phoneticPr fontId="1"/>
  </si>
  <si>
    <t>D-17</t>
  </si>
  <si>
    <t>⑬　⑫の基準は達成していないが、マイナ保険証の利用率が全自治体の上位３割に当たる○○％を達成している場合</t>
    <phoneticPr fontId="1"/>
  </si>
  <si>
    <t>D-18</t>
  </si>
  <si>
    <t>⑭　⑫及び⑬の基準は達成していないが、マイナ保険証の利用率が全自治体の上位５割に当たる○○％を達成している場合</t>
  </si>
  <si>
    <t>　①②③④⑤については、周知・広報を行っている「方法」「内容」を明確に入力すること。</t>
  </si>
  <si>
    <t>※2</t>
    <phoneticPr fontId="1"/>
  </si>
  <si>
    <t>　⑥については、周知・啓発を行っている「内容」について入力すること。</t>
  </si>
  <si>
    <t>指標⑤　加入者の適正受診・適正服薬を促す取組の実施状況</t>
    <rPh sb="0" eb="2">
      <t>シヒョウ</t>
    </rPh>
    <rPh sb="4" eb="7">
      <t>カニュウシャ</t>
    </rPh>
    <rPh sb="8" eb="10">
      <t>テキセイ</t>
    </rPh>
    <rPh sb="10" eb="12">
      <t>ジュシン</t>
    </rPh>
    <rPh sb="13" eb="15">
      <t>テキセイ</t>
    </rPh>
    <rPh sb="15" eb="17">
      <t>フクヤク</t>
    </rPh>
    <rPh sb="18" eb="19">
      <t>ウナガ</t>
    </rPh>
    <rPh sb="20" eb="22">
      <t>トリクミ</t>
    </rPh>
    <rPh sb="23" eb="25">
      <t>ジッシ</t>
    </rPh>
    <rPh sb="25" eb="27">
      <t>ジョウキョウ</t>
    </rPh>
    <phoneticPr fontId="1"/>
  </si>
  <si>
    <t>（１）重複投与者に対する取組（令和７年度の実施状況、令和６年度の実績を評価）</t>
    <rPh sb="3" eb="5">
      <t>チョウフク</t>
    </rPh>
    <rPh sb="5" eb="7">
      <t>トウヨ</t>
    </rPh>
    <rPh sb="7" eb="8">
      <t>シャ</t>
    </rPh>
    <rPh sb="9" eb="10">
      <t>タイ</t>
    </rPh>
    <rPh sb="12" eb="14">
      <t>トリクミ</t>
    </rPh>
    <rPh sb="15" eb="17">
      <t>レイワ</t>
    </rPh>
    <rPh sb="18" eb="20">
      <t>ネンド</t>
    </rPh>
    <rPh sb="21" eb="23">
      <t>ジッシ</t>
    </rPh>
    <rPh sb="23" eb="25">
      <t>ジョウキョウ</t>
    </rPh>
    <rPh sb="26" eb="28">
      <t>レイワ</t>
    </rPh>
    <rPh sb="29" eb="31">
      <t>ネンド</t>
    </rPh>
    <rPh sb="32" eb="34">
      <t>ジッセキ</t>
    </rPh>
    <rPh sb="35" eb="37">
      <t>ヒョウカ</t>
    </rPh>
    <phoneticPr fontId="1"/>
  </si>
  <si>
    <t>E-1</t>
  </si>
  <si>
    <t>a.【抽出基準】</t>
    <rPh sb="3" eb="5">
      <t>チュウシュツ</t>
    </rPh>
    <rPh sb="5" eb="7">
      <t>キジュン</t>
    </rPh>
    <phoneticPr fontId="1"/>
  </si>
  <si>
    <t>b.【選択式】通知や個別に訪問・指導を行っているか。
○：している　­：していない</t>
    <rPh sb="3" eb="6">
      <t>センタクシキ</t>
    </rPh>
    <rPh sb="7" eb="9">
      <t>ツウチ</t>
    </rPh>
    <rPh sb="10" eb="12">
      <t>コベツ</t>
    </rPh>
    <rPh sb="13" eb="15">
      <t>ホウモン</t>
    </rPh>
    <rPh sb="16" eb="18">
      <t>シドウ</t>
    </rPh>
    <rPh sb="19" eb="20">
      <t>オコナ</t>
    </rPh>
    <phoneticPr fontId="1"/>
  </si>
  <si>
    <t>c.【選択式】取組実施後に対象者の処方状況をレセプト等で確認しているか。
○：している　­：していない</t>
    <rPh sb="3" eb="6">
      <t>センタクシキ</t>
    </rPh>
    <rPh sb="7" eb="9">
      <t>トリクミ</t>
    </rPh>
    <rPh sb="9" eb="12">
      <t>ジッシゴ</t>
    </rPh>
    <rPh sb="13" eb="16">
      <t>タイショウシャ</t>
    </rPh>
    <rPh sb="17" eb="19">
      <t>ショホウ</t>
    </rPh>
    <rPh sb="19" eb="21">
      <t>ジョウキョウ</t>
    </rPh>
    <rPh sb="26" eb="27">
      <t>トウ</t>
    </rPh>
    <rPh sb="28" eb="30">
      <t>カクニン</t>
    </rPh>
    <phoneticPr fontId="1"/>
  </si>
  <si>
    <t>d.【選択式】実施前後で評価を行っているか。
○：している　­：していない</t>
    <rPh sb="3" eb="6">
      <t>センタクシキ</t>
    </rPh>
    <rPh sb="7" eb="9">
      <t>ジッシ</t>
    </rPh>
    <rPh sb="9" eb="11">
      <t>ゼンゴ</t>
    </rPh>
    <rPh sb="12" eb="14">
      <t>ヒョウカ</t>
    </rPh>
    <rPh sb="15" eb="16">
      <t>オコナ</t>
    </rPh>
    <phoneticPr fontId="1"/>
  </si>
  <si>
    <t>E-2</t>
    <phoneticPr fontId="1"/>
  </si>
  <si>
    <t>②　①を実施した上で、改善状況を確認できない本人や支援者（本人・家族、処方医師、薬剤師等）に服薬状況や副作用の状況を確認し、評価している場合</t>
  </si>
  <si>
    <t>【選択式】本人や支援者に服薬状況や副作用の状況を確認しているか。
○：している　­：していない</t>
    <rPh sb="1" eb="4">
      <t>センタクシキ</t>
    </rPh>
    <rPh sb="5" eb="7">
      <t>ホンニン</t>
    </rPh>
    <rPh sb="8" eb="11">
      <t>シエンシャ</t>
    </rPh>
    <rPh sb="12" eb="14">
      <t>フクヤク</t>
    </rPh>
    <rPh sb="14" eb="16">
      <t>ジョウキョウ</t>
    </rPh>
    <rPh sb="17" eb="20">
      <t>フクサヨウ</t>
    </rPh>
    <rPh sb="21" eb="23">
      <t>ジョウキョウ</t>
    </rPh>
    <rPh sb="24" eb="26">
      <t>カクニン</t>
    </rPh>
    <phoneticPr fontId="1"/>
  </si>
  <si>
    <t>E-3</t>
    <phoneticPr fontId="1"/>
  </si>
  <si>
    <t>評価採点表（②重複・多剤投与者数）入力様式の
02重複・多剤投与者数シートに必要事項を入力してください。※2</t>
    <rPh sb="0" eb="2">
      <t>ヒョウカ</t>
    </rPh>
    <rPh sb="2" eb="4">
      <t>サイテン</t>
    </rPh>
    <rPh sb="4" eb="5">
      <t>ヒョウ</t>
    </rPh>
    <rPh sb="7" eb="9">
      <t>チョウフク</t>
    </rPh>
    <rPh sb="10" eb="12">
      <t>タザイ</t>
    </rPh>
    <rPh sb="12" eb="15">
      <t>トウヨシャ</t>
    </rPh>
    <rPh sb="15" eb="16">
      <t>スウ</t>
    </rPh>
    <rPh sb="17" eb="19">
      <t>ニュウリョク</t>
    </rPh>
    <rPh sb="19" eb="21">
      <t>ヨウシキ</t>
    </rPh>
    <rPh sb="25" eb="27">
      <t>チョウフク</t>
    </rPh>
    <rPh sb="28" eb="30">
      <t>タザイ</t>
    </rPh>
    <rPh sb="30" eb="32">
      <t>トウヨ</t>
    </rPh>
    <rPh sb="32" eb="33">
      <t>シャ</t>
    </rPh>
    <rPh sb="33" eb="34">
      <t>スウ</t>
    </rPh>
    <phoneticPr fontId="1"/>
  </si>
  <si>
    <t>E-4</t>
    <phoneticPr fontId="1"/>
  </si>
  <si>
    <t>連携している医療関係団体</t>
    <rPh sb="0" eb="2">
      <t>レンケイ</t>
    </rPh>
    <rPh sb="6" eb="8">
      <t>イリョウ</t>
    </rPh>
    <rPh sb="8" eb="10">
      <t>カンケイ</t>
    </rPh>
    <rPh sb="10" eb="12">
      <t>ダンタイ</t>
    </rPh>
    <phoneticPr fontId="1"/>
  </si>
  <si>
    <t>　①については、重複投与者の抽出基準と取組内容を入力すること。抽出基準の設定については、市町村において医療関係者からの助言を得るなどして地域の実情を踏まえた基準を設定することが望ましく、市町村独自の基準を設定して差し支えない。
　また、都道府県が市町村支援として、抽出基準の設定及び対象者の抽出、対象者への通知等の取組を行っても差し支えないが、この場合は、都道府県が市町村と現状や課題を共有し、取組を企画するとともに進捗状況や結果及び評価の共有を行っている必要がある。
　なお、抽出基準を設定し対象者を抽出した結果として該当者がいなかった場合は、抽出基準等が適切であったかどうかを再確認する。抽出基準等が適切であったにもかかわらず該当者がいない場合は、都道府県において、実施要綱等の客観的な資料から、取組の実施体制が合理的に構築されb～dの計画を講じていることが確認できる場合を評価対象とする。その場合には、実施要領等の資料を都道府県に提出すること。
　①の対象者に対する「服薬情報の通知」については、単に薬の服用についての一般論に終始するものでは足りず、例えば、直近３ヶ月の服薬情報や処方医療機関等について記載することを想定している。</t>
  </si>
  <si>
    <t>　④については、重複投与の対策において連携している医療関係団体について入力すること。</t>
  </si>
  <si>
    <t>（２）多剤投与者に対する取組（令和７年度の実施状況、令和６年度の実績を評価）</t>
    <rPh sb="3" eb="5">
      <t>タザイ</t>
    </rPh>
    <rPh sb="5" eb="7">
      <t>トウヨ</t>
    </rPh>
    <rPh sb="7" eb="8">
      <t>シャ</t>
    </rPh>
    <rPh sb="9" eb="10">
      <t>タイ</t>
    </rPh>
    <rPh sb="12" eb="14">
      <t>トリクミ</t>
    </rPh>
    <rPh sb="15" eb="17">
      <t>レイワ</t>
    </rPh>
    <rPh sb="18" eb="20">
      <t>ネンド</t>
    </rPh>
    <rPh sb="21" eb="23">
      <t>ジッシ</t>
    </rPh>
    <rPh sb="23" eb="25">
      <t>ジョウキョウ</t>
    </rPh>
    <rPh sb="26" eb="28">
      <t>レイワ</t>
    </rPh>
    <rPh sb="29" eb="31">
      <t>ネンド</t>
    </rPh>
    <rPh sb="32" eb="34">
      <t>ジッセキ</t>
    </rPh>
    <rPh sb="35" eb="37">
      <t>ヒョウカ</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</si>
  <si>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で内容なし  </t>
    </r>
    <r>
      <rPr>
        <sz val="9"/>
        <color theme="1"/>
        <rFont val="游ゴシック"/>
        <family val="3"/>
        <charset val="128"/>
        <scheme val="minor"/>
      </rPr>
      <t>or</t>
    </r>
    <r>
      <rPr>
        <b/>
        <sz val="9"/>
        <color theme="1"/>
        <rFont val="游ゴシック"/>
        <family val="3"/>
        <charset val="128"/>
        <scheme val="minor"/>
      </rPr>
      <t xml:space="preserve">  － で内容あり </t>
    </r>
    <r>
      <rPr>
        <sz val="9"/>
        <color theme="1"/>
        <rFont val="游ゴシック"/>
        <family val="3"/>
        <charset val="128"/>
        <scheme val="minor"/>
      </rPr>
      <t>or</t>
    </r>
    <r>
      <rPr>
        <b/>
        <sz val="9"/>
        <color theme="1"/>
        <rFont val="游ゴシック"/>
        <family val="3"/>
        <charset val="128"/>
        <scheme val="minor"/>
      </rPr>
      <t xml:space="preserve"> n＜９）</t>
    </r>
    <rPh sb="3" eb="6">
      <t>フセイゴウ</t>
    </rPh>
    <rPh sb="11" eb="14">
      <t>ミニュウリョク</t>
    </rPh>
    <rPh sb="26" eb="28">
      <t>ナイヨウ</t>
    </rPh>
    <rPh sb="39" eb="41">
      <t>ナイヨウ</t>
    </rPh>
    <phoneticPr fontId="1"/>
  </si>
  <si>
    <t>E-5</t>
    <phoneticPr fontId="1"/>
  </si>
  <si>
    <r>
      <t>対象者数</t>
    </r>
    <r>
      <rPr>
        <sz val="6"/>
        <rFont val="游ゴシック"/>
        <family val="3"/>
        <charset val="128"/>
        <scheme val="minor"/>
      </rPr>
      <t>（人）</t>
    </r>
    <rPh sb="0" eb="3">
      <t>タイショウシャ</t>
    </rPh>
    <rPh sb="3" eb="4">
      <t>スウ</t>
    </rPh>
    <rPh sb="5" eb="6">
      <t>ニン</t>
    </rPh>
    <phoneticPr fontId="1"/>
  </si>
  <si>
    <r>
      <t>実施者数</t>
    </r>
    <r>
      <rPr>
        <sz val="6"/>
        <rFont val="游ゴシック"/>
        <family val="3"/>
        <charset val="128"/>
        <scheme val="minor"/>
      </rPr>
      <t>（人）</t>
    </r>
    <rPh sb="0" eb="2">
      <t>ジッシ</t>
    </rPh>
    <rPh sb="2" eb="3">
      <t>シャ</t>
    </rPh>
    <rPh sb="3" eb="4">
      <t>スウ</t>
    </rPh>
    <rPh sb="5" eb="6">
      <t>ニン</t>
    </rPh>
    <phoneticPr fontId="1"/>
  </si>
  <si>
    <r>
      <t>実施率</t>
    </r>
    <r>
      <rPr>
        <sz val="6"/>
        <rFont val="游ゴシック"/>
        <family val="3"/>
        <charset val="128"/>
        <scheme val="minor"/>
      </rPr>
      <t>（％）</t>
    </r>
    <rPh sb="0" eb="2">
      <t>ジッシ</t>
    </rPh>
    <rPh sb="2" eb="3">
      <t>リツ</t>
    </rPh>
    <phoneticPr fontId="1"/>
  </si>
  <si>
    <t>a.【抽出基準】基準を設けているか。
○：している　­：していない</t>
    <rPh sb="0" eb="33">
      <t>キジュンモウ</t>
    </rPh>
    <phoneticPr fontId="1"/>
  </si>
  <si>
    <t>「65歳以上の者」について抽出基準を
設けているか。
○：している　－：していない</t>
  </si>
  <si>
    <t>抽出基準（年齢）</t>
  </si>
  <si>
    <t>ｎに設定している数</t>
    <rPh sb="2" eb="4">
      <t>セッテイ</t>
    </rPh>
    <rPh sb="8" eb="9">
      <t>スウ</t>
    </rPh>
    <phoneticPr fontId="1"/>
  </si>
  <si>
    <t>E-6</t>
    <phoneticPr fontId="1"/>
  </si>
  <si>
    <t>②　①を実施した上で、改善状況を確認できない本人や支援者（本人・家族、処方医師、薬剤師等）に服薬状況や副作用の状況を確認し、評価している場合</t>
    <rPh sb="4" eb="6">
      <t>ジッシ</t>
    </rPh>
    <rPh sb="8" eb="9">
      <t>ウエ</t>
    </rPh>
    <rPh sb="11" eb="13">
      <t>カイゼン</t>
    </rPh>
    <rPh sb="13" eb="15">
      <t>ジョウキョウ</t>
    </rPh>
    <rPh sb="16" eb="18">
      <t>カクニン</t>
    </rPh>
    <rPh sb="22" eb="24">
      <t>ホンニン</t>
    </rPh>
    <rPh sb="25" eb="28">
      <t>シエンシャ</t>
    </rPh>
    <rPh sb="29" eb="31">
      <t>ホンニン</t>
    </rPh>
    <rPh sb="32" eb="34">
      <t>カゾク</t>
    </rPh>
    <rPh sb="35" eb="37">
      <t>ショホウ</t>
    </rPh>
    <rPh sb="37" eb="39">
      <t>イシ</t>
    </rPh>
    <rPh sb="40" eb="44">
      <t>ヤクザイシナド</t>
    </rPh>
    <rPh sb="46" eb="48">
      <t>フクヤク</t>
    </rPh>
    <rPh sb="48" eb="50">
      <t>ジョウキョウ</t>
    </rPh>
    <rPh sb="51" eb="54">
      <t>フクサヨウ</t>
    </rPh>
    <rPh sb="55" eb="57">
      <t>ジョウキョウ</t>
    </rPh>
    <rPh sb="58" eb="60">
      <t>カクニン</t>
    </rPh>
    <rPh sb="62" eb="64">
      <t>ヒョウカ</t>
    </rPh>
    <rPh sb="68" eb="70">
      <t>バアイ</t>
    </rPh>
    <phoneticPr fontId="1"/>
  </si>
  <si>
    <t>E-7</t>
    <phoneticPr fontId="1"/>
  </si>
  <si>
    <t>評価採点表（②重複・多剤投与者数）入力様式の
02重複・多剤投与者数シートに必要事項を入力してください。※3</t>
    <phoneticPr fontId="1"/>
  </si>
  <si>
    <t>　①については、多剤投与者の抽出基準のうち、「65歳以上の多剤投与者」について設定している場合に抽出基準と取組内容を入力すること。抽出基準の設定については、市町村において医療関係者からの助言を得るなどして地域の実情を踏まえた基準を設定することが望ましく、市町村独自の基準を設定して差し支えない。
　また、都道府県が市町村支援として、抽出基準の設定及び対象者の抽出、対象者への通知等の取組を行っても差し支えないが、この場合は、都道府県が市町村と現状や課題を共有し、取組を企画するとともに進捗状況や結果及び評価の共有を行っている必要がある。
　なお、抽出基準を設定し対象者を抽出した結果として該当者がいなかった場合は、抽出基準等が適切であったかどうかを再確認する。抽出基準等が適切であったにもかかわらず該当者がいない場合は、都道府県において実施要綱等の客観的な資料から、取組の実施体制が合理的に構築されb～dの計画を講じていることが確認できる場合を評価対象とする。その場合には、実施要領等の資料を都道府県に提出すること。
　①の対象者に対する「服薬情報の通知」については、単に薬の服用についての一般論に終始するものでは足りず、例えば、直近３ヶ月の服薬情報や処方医療機関等について記載をすることを想定している。</t>
  </si>
  <si>
    <t>（３）薬剤の適正使用の推進に対する取組（令和７年度の実施状況を評価）</t>
    <rPh sb="3" eb="5">
      <t>ヤクザイ</t>
    </rPh>
    <rPh sb="6" eb="8">
      <t>テキセイ</t>
    </rPh>
    <rPh sb="8" eb="10">
      <t>シヨウ</t>
    </rPh>
    <rPh sb="11" eb="13">
      <t>スイシン</t>
    </rPh>
    <rPh sb="14" eb="15">
      <t>タイ</t>
    </rPh>
    <rPh sb="17" eb="19">
      <t>トリクミ</t>
    </rPh>
    <rPh sb="20" eb="22">
      <t>レイワ</t>
    </rPh>
    <rPh sb="23" eb="25">
      <t>ネンド</t>
    </rPh>
    <rPh sb="26" eb="28">
      <t>ジッシ</t>
    </rPh>
    <rPh sb="28" eb="30">
      <t>ジョウキョウ</t>
    </rPh>
    <rPh sb="31" eb="33">
      <t>ヒョウカ</t>
    </rPh>
    <phoneticPr fontId="1"/>
  </si>
  <si>
    <t>E-8</t>
    <phoneticPr fontId="1"/>
  </si>
  <si>
    <t>該当の有無
○：周知・啓発を実施している　
－：周知・啓発を実施していない</t>
    <rPh sb="8" eb="10">
      <t>シュウチ</t>
    </rPh>
    <rPh sb="11" eb="13">
      <t>ケイハツ</t>
    </rPh>
    <rPh sb="14" eb="16">
      <t>ジッシ</t>
    </rPh>
    <rPh sb="24" eb="26">
      <t>シュウチ</t>
    </rPh>
    <rPh sb="27" eb="29">
      <t>ケイハツ</t>
    </rPh>
    <rPh sb="30" eb="32">
      <t>ジッシ</t>
    </rPh>
    <phoneticPr fontId="1"/>
  </si>
  <si>
    <t>周知・啓発の方法（複数選択可）</t>
    <phoneticPr fontId="1"/>
  </si>
  <si>
    <t>a.リーフレット、チラシ等</t>
    <phoneticPr fontId="1"/>
  </si>
  <si>
    <t>b.医療費通知等</t>
    <phoneticPr fontId="1"/>
  </si>
  <si>
    <t>c.窓口案内</t>
    <phoneticPr fontId="1"/>
  </si>
  <si>
    <t>d.ホームページ、広報誌等</t>
    <phoneticPr fontId="1"/>
  </si>
  <si>
    <t>e.セミナー、説明会等</t>
    <phoneticPr fontId="1"/>
  </si>
  <si>
    <t>f.個別訪問</t>
    <phoneticPr fontId="1"/>
  </si>
  <si>
    <t>g.その他（方法を具体的に記載すること）</t>
    <phoneticPr fontId="1"/>
  </si>
  <si>
    <t>E-9</t>
    <phoneticPr fontId="1"/>
  </si>
  <si>
    <t>e.セミナー、説明会等での個別相談</t>
    <phoneticPr fontId="1"/>
  </si>
  <si>
    <t>E-10</t>
    <phoneticPr fontId="1"/>
  </si>
  <si>
    <t>該当の有無</t>
    <phoneticPr fontId="1"/>
  </si>
  <si>
    <t>＜周知・啓発の「方法」＞</t>
    <phoneticPr fontId="1"/>
  </si>
  <si>
    <t>【a.リーフレット、チラシ等】セルフメディケーションに関する周知・啓発用の資材を活用した周知・啓発
【b.医療費通知等】セルフメディケーションに関する情報を記載した医療費通知等の配布/送付資料を活用した周知・啓発
【c.窓口案内】窓口での対面説明や遠隔面接（情報通信技術を活用した面接）を活用した周知・啓発
【d.ホームページ、広報誌等】セルフメディケーションに関する情報を掲載したインターネットや広報誌、テレビ等の周知・啓発媒体を活用した周知・啓発
（①被保険者のみ選択肢）【e.セミナー、説明会等】セルフメディケーションに関するセミナーや説明会の開催や、専用ブースを設置したイベントや地域行事を活用した周知・啓発。それらの機会に、個別相談の場を設置して行う周知・啓発を含めて構わない。
（②個々の被保険者のみ選択肢）【e.セミナー、説明会等での個別相談】セルフメディケーションに関するセミナーや説明会の開催や、専用ブースを設置したイベントや地域行事において、個別相談の場を設置して行う周知・啓発
【f.個別訪問】周知・啓発のための個別訪問や、別案件の個別訪問の機会を活用した周知・啓発</t>
    <phoneticPr fontId="1"/>
  </si>
  <si>
    <t>指標⑥　後発医薬品の使用促進等に関する取組の実施状況</t>
    <rPh sb="0" eb="2">
      <t>シヒョウ</t>
    </rPh>
    <rPh sb="4" eb="6">
      <t>コウハツ</t>
    </rPh>
    <rPh sb="6" eb="9">
      <t>イヤクヒン</t>
    </rPh>
    <rPh sb="10" eb="12">
      <t>シヨウ</t>
    </rPh>
    <rPh sb="12" eb="14">
      <t>ソクシン</t>
    </rPh>
    <rPh sb="14" eb="15">
      <t>トウ</t>
    </rPh>
    <rPh sb="16" eb="17">
      <t>カン</t>
    </rPh>
    <rPh sb="19" eb="21">
      <t>トリクミ</t>
    </rPh>
    <rPh sb="22" eb="24">
      <t>ジッシ</t>
    </rPh>
    <rPh sb="24" eb="26">
      <t>ジョウキョウ</t>
    </rPh>
    <phoneticPr fontId="1"/>
  </si>
  <si>
    <t>（１）後発医薬品の促進等の取組（令和７年度の実施状況を評価）</t>
    <rPh sb="3" eb="5">
      <t>コウハツ</t>
    </rPh>
    <rPh sb="5" eb="8">
      <t>イヤクヒン</t>
    </rPh>
    <rPh sb="9" eb="11">
      <t>ソクシン</t>
    </rPh>
    <rPh sb="11" eb="12">
      <t>トウ</t>
    </rPh>
    <rPh sb="13" eb="15">
      <t>トリクミ</t>
    </rPh>
    <rPh sb="19" eb="21">
      <t>ネンド</t>
    </rPh>
    <rPh sb="22" eb="24">
      <t>ジッシ</t>
    </rPh>
    <rPh sb="24" eb="26">
      <t>ジョウキョウ</t>
    </rPh>
    <rPh sb="27" eb="29">
      <t>ヒョウカ</t>
    </rPh>
    <phoneticPr fontId="1"/>
  </si>
  <si>
    <t>F-1</t>
  </si>
  <si>
    <t>使用割合の目標数値(%)</t>
  </si>
  <si>
    <t>目標数値を記載している計画等の名称</t>
  </si>
  <si>
    <t>F-2</t>
  </si>
  <si>
    <t>①の取組に加え、以下の基準を全て満たす後発医薬品の差額通知の事業を実施している場合</t>
    <phoneticPr fontId="1"/>
  </si>
  <si>
    <t>②　通知前後で後発医薬品への切り替えが行われているか、国保連合会から提供される帳票等により確認し、切り替え率及び切り替えによる削減額を把握している場合</t>
    <rPh sb="2" eb="4">
      <t>ツウチ</t>
    </rPh>
    <rPh sb="4" eb="6">
      <t>ゼンゴ</t>
    </rPh>
    <rPh sb="7" eb="9">
      <t>コウハツ</t>
    </rPh>
    <rPh sb="9" eb="12">
      <t>イヤクヒン</t>
    </rPh>
    <rPh sb="14" eb="15">
      <t>キ</t>
    </rPh>
    <rPh sb="16" eb="17">
      <t>カ</t>
    </rPh>
    <rPh sb="19" eb="20">
      <t>オコナ</t>
    </rPh>
    <rPh sb="27" eb="29">
      <t>コクホ</t>
    </rPh>
    <rPh sb="29" eb="32">
      <t>レンゴウカイ</t>
    </rPh>
    <rPh sb="34" eb="36">
      <t>テイキョウ</t>
    </rPh>
    <rPh sb="39" eb="41">
      <t>チョウヒョウ</t>
    </rPh>
    <rPh sb="41" eb="42">
      <t>トウ</t>
    </rPh>
    <rPh sb="45" eb="47">
      <t>カクニン</t>
    </rPh>
    <rPh sb="49" eb="50">
      <t>キ</t>
    </rPh>
    <rPh sb="51" eb="52">
      <t>カ</t>
    </rPh>
    <rPh sb="53" eb="54">
      <t>リツ</t>
    </rPh>
    <rPh sb="54" eb="55">
      <t>オヨ</t>
    </rPh>
    <rPh sb="56" eb="57">
      <t>キ</t>
    </rPh>
    <rPh sb="58" eb="59">
      <t>カ</t>
    </rPh>
    <rPh sb="63" eb="65">
      <t>サクゲン</t>
    </rPh>
    <rPh sb="65" eb="66">
      <t>ガク</t>
    </rPh>
    <rPh sb="67" eb="69">
      <t>ハアク</t>
    </rPh>
    <rPh sb="73" eb="75">
      <t>バアイ</t>
    </rPh>
    <phoneticPr fontId="1"/>
  </si>
  <si>
    <t>F-3</t>
    <phoneticPr fontId="1"/>
  </si>
  <si>
    <t>④　個々の被保険者に対し、リフィル処方箋及びバイオ後続品について、周知・啓発を行っている場合（その際、分割調剤等その他の長期処方も併せて周知・啓発することも考えられる）</t>
    <rPh sb="2" eb="4">
      <t>ココ</t>
    </rPh>
    <rPh sb="20" eb="21">
      <t>オヨ</t>
    </rPh>
    <rPh sb="25" eb="28">
      <t>コウゾクヒン</t>
    </rPh>
    <phoneticPr fontId="1"/>
  </si>
  <si>
    <t>　①については、「使用割合の目標数値」を明確に入力すること。また、「目標数値を記載している計画等の名称」を具体的に入力すること（例：「令和７年度○○市国民健康保険事業計画」など）。</t>
    <phoneticPr fontId="1"/>
  </si>
  <si>
    <t>　「切り替え率」については、差額通知を送付した者のうち直近の確認時点における後発医薬品へ切り替えた人数の割合について0.1％未満を四捨五入した値で入力すること。また、あわせて確認時点を入力すること（例：「36.8％（令和７年８月確認）」など）。</t>
    <phoneticPr fontId="1"/>
  </si>
  <si>
    <t>　「切り替えによる削減額」については、差額通知を送付した者のうち直近の確認時点における後発医薬品へ切り替えたことによる削減額の総額を１円単位で入力すること。また、あわせて確認時点を入力すること（例：「3,148,630円（令和７年８月確認）」など）。</t>
    <phoneticPr fontId="1"/>
  </si>
  <si>
    <t>　③における「差額通知等」には、広報啓発物（後発医薬品に関するリーフレットや被保険者証ケース、国保制度全般のパンフレットのうちの一部に記載があること）や後発医薬品希望シールを含む。</t>
    <phoneticPr fontId="1"/>
  </si>
  <si>
    <t xml:space="preserve">
</t>
  </si>
  <si>
    <t>　「後発医薬品の品質や使用促進の意義等に関する情報を記載している媒体の名称」を具体的に入力すること（例：「差額通知書」、「後発医薬品に関するリーフレット」など）。</t>
  </si>
  <si>
    <t>（２）後発医薬品の使用割合（令和６年度の実績を評価）</t>
    <rPh sb="3" eb="5">
      <t>コウハツ</t>
    </rPh>
    <rPh sb="5" eb="8">
      <t>イヤクヒン</t>
    </rPh>
    <rPh sb="9" eb="11">
      <t>シヨウ</t>
    </rPh>
    <rPh sb="11" eb="13">
      <t>ワリアイ</t>
    </rPh>
    <rPh sb="17" eb="19">
      <t>ネンド</t>
    </rPh>
    <rPh sb="20" eb="22">
      <t>ジッセキ</t>
    </rPh>
    <rPh sb="23" eb="25">
      <t>ヒョウカ</t>
    </rPh>
    <phoneticPr fontId="1"/>
  </si>
  <si>
    <t>F-4</t>
    <phoneticPr fontId="1"/>
  </si>
  <si>
    <t xml:space="preserve">①　後発医薬品の使用割合が85％を達成している場合 </t>
    <rPh sb="2" eb="4">
      <t>コウハツ</t>
    </rPh>
    <rPh sb="4" eb="7">
      <t>イヤクヒン</t>
    </rPh>
    <rPh sb="8" eb="10">
      <t>シヨウ</t>
    </rPh>
    <rPh sb="10" eb="12">
      <t>ワリアイ</t>
    </rPh>
    <rPh sb="17" eb="19">
      <t>タッセイ</t>
    </rPh>
    <rPh sb="23" eb="25">
      <t>バアイ</t>
    </rPh>
    <phoneticPr fontId="1"/>
  </si>
  <si>
    <t>F-5</t>
    <phoneticPr fontId="1"/>
  </si>
  <si>
    <t>国保固有の指標</t>
    <rPh sb="0" eb="2">
      <t>コクホ</t>
    </rPh>
    <rPh sb="2" eb="4">
      <t>コユウ</t>
    </rPh>
    <rPh sb="5" eb="7">
      <t>シヒョウ</t>
    </rPh>
    <phoneticPr fontId="1"/>
  </si>
  <si>
    <t>指標①　収納率向上に関する取組の実施状況</t>
    <rPh sb="0" eb="2">
      <t>シヒョウ</t>
    </rPh>
    <rPh sb="4" eb="7">
      <t>シュウノウリツ</t>
    </rPh>
    <rPh sb="7" eb="9">
      <t>コウジョウ</t>
    </rPh>
    <rPh sb="10" eb="11">
      <t>カン</t>
    </rPh>
    <rPh sb="13" eb="15">
      <t>トリクミ</t>
    </rPh>
    <rPh sb="16" eb="18">
      <t>ジッシ</t>
    </rPh>
    <rPh sb="18" eb="20">
      <t>ジョウキョウ</t>
    </rPh>
    <phoneticPr fontId="1"/>
  </si>
  <si>
    <t>保険料（税）収納率（令和６年度の実績を評価）</t>
    <rPh sb="0" eb="3">
      <t>ホケンリョウ</t>
    </rPh>
    <rPh sb="4" eb="5">
      <t>ゼイ</t>
    </rPh>
    <rPh sb="6" eb="9">
      <t>シュウノウリツ</t>
    </rPh>
    <rPh sb="13" eb="15">
      <t>ネンド</t>
    </rPh>
    <rPh sb="16" eb="18">
      <t>ジッセキ</t>
    </rPh>
    <rPh sb="19" eb="21">
      <t>ヒョウカ</t>
    </rPh>
    <phoneticPr fontId="1"/>
  </si>
  <si>
    <t>入力欄</t>
    <phoneticPr fontId="1"/>
  </si>
  <si>
    <t>G-1</t>
  </si>
  <si>
    <t>①　現年度分の収納率が令和６年度の市町村規模別の全自治体上位３割又は上位５割に当たる収納率を達成している場合</t>
    <rPh sb="2" eb="3">
      <t>ゲン</t>
    </rPh>
    <rPh sb="3" eb="5">
      <t>ネンド</t>
    </rPh>
    <rPh sb="5" eb="6">
      <t>ブン</t>
    </rPh>
    <rPh sb="7" eb="9">
      <t>シュウノウ</t>
    </rPh>
    <rPh sb="9" eb="10">
      <t>リツ</t>
    </rPh>
    <rPh sb="11" eb="13">
      <t>レイワ</t>
    </rPh>
    <rPh sb="14" eb="16">
      <t>ネンド</t>
    </rPh>
    <rPh sb="15" eb="16">
      <t>ド</t>
    </rPh>
    <rPh sb="17" eb="20">
      <t>シチョウソン</t>
    </rPh>
    <rPh sb="20" eb="22">
      <t>キボ</t>
    </rPh>
    <rPh sb="22" eb="23">
      <t>ベツ</t>
    </rPh>
    <rPh sb="24" eb="25">
      <t>ゼン</t>
    </rPh>
    <rPh sb="25" eb="28">
      <t>ジチタイ</t>
    </rPh>
    <rPh sb="28" eb="30">
      <t>ジョウイ</t>
    </rPh>
    <rPh sb="31" eb="32">
      <t>ワリ</t>
    </rPh>
    <rPh sb="32" eb="33">
      <t>マタ</t>
    </rPh>
    <rPh sb="34" eb="36">
      <t>ジョウイ</t>
    </rPh>
    <rPh sb="37" eb="38">
      <t>ワリ</t>
    </rPh>
    <rPh sb="39" eb="40">
      <t>ア</t>
    </rPh>
    <rPh sb="42" eb="44">
      <t>シュウノウ</t>
    </rPh>
    <rPh sb="44" eb="45">
      <t>リツ</t>
    </rPh>
    <rPh sb="46" eb="48">
      <t>タッセイ</t>
    </rPh>
    <rPh sb="52" eb="54">
      <t>バアイ</t>
    </rPh>
    <phoneticPr fontId="1"/>
  </si>
  <si>
    <t>10万人以上　　　　　　○○％（令和６年度上位３割）
　　　　　　　　　　　○○％（令和６年度上位５割）</t>
    <rPh sb="2" eb="4">
      <t>マンニン</t>
    </rPh>
    <rPh sb="4" eb="6">
      <t>イジョウ</t>
    </rPh>
    <rPh sb="19" eb="21">
      <t>ネンド</t>
    </rPh>
    <rPh sb="21" eb="23">
      <t>ジョウイ</t>
    </rPh>
    <rPh sb="24" eb="25">
      <t>ワリ</t>
    </rPh>
    <rPh sb="45" eb="47">
      <t>ネンド</t>
    </rPh>
    <rPh sb="47" eb="49">
      <t>ジョウイ</t>
    </rPh>
    <rPh sb="50" eb="51">
      <t>ワリ</t>
    </rPh>
    <phoneticPr fontId="1"/>
  </si>
  <si>
    <t>5万人以上10万人未満　 ○○％（令和６年度上位３割）
　　　　　　　　　　　○○％（令和６年度上位５割）</t>
    <rPh sb="1" eb="2">
      <t>マン</t>
    </rPh>
    <rPh sb="2" eb="3">
      <t>ニン</t>
    </rPh>
    <rPh sb="3" eb="5">
      <t>イジョウ</t>
    </rPh>
    <rPh sb="7" eb="9">
      <t>マンニン</t>
    </rPh>
    <rPh sb="9" eb="11">
      <t>ミマン</t>
    </rPh>
    <phoneticPr fontId="1"/>
  </si>
  <si>
    <t>1万人以上5万人未満　   ○○％（令和６年度上位３割）
　　　　　　　　　　　○○％（令和６年度上位５割）</t>
    <rPh sb="1" eb="3">
      <t>マンニン</t>
    </rPh>
    <rPh sb="3" eb="5">
      <t>イジョウ</t>
    </rPh>
    <rPh sb="6" eb="8">
      <t>マンニン</t>
    </rPh>
    <rPh sb="8" eb="10">
      <t>ミマン</t>
    </rPh>
    <phoneticPr fontId="1"/>
  </si>
  <si>
    <t>3千人以上1万人未満　　○○％（令和６年度上位３割）
　　　　　　　　　　　○○％（令和６年度上位５割）</t>
    <rPh sb="1" eb="3">
      <t>センニン</t>
    </rPh>
    <rPh sb="3" eb="5">
      <t>イジョウ</t>
    </rPh>
    <rPh sb="6" eb="8">
      <t>マンニン</t>
    </rPh>
    <rPh sb="8" eb="10">
      <t>ミマン</t>
    </rPh>
    <phoneticPr fontId="1"/>
  </si>
  <si>
    <t>3千人未満　　　　　　 ○○％（令和６年度上位３割）
　　　　　  　　　　　 ○○％（令和６年度上位５割）</t>
    <rPh sb="19" eb="20">
      <t>ネン</t>
    </rPh>
    <phoneticPr fontId="1"/>
  </si>
  <si>
    <t>G-2</t>
    <phoneticPr fontId="1"/>
  </si>
  <si>
    <t>②　前年度（令和５年度）実績と比較し現年度分の収納率が１ポイント以上向上している場合（令和５年度及び令和６年度の収納率が99％以上である場合を含む）</t>
    <rPh sb="2" eb="5">
      <t>ゼンネンド</t>
    </rPh>
    <rPh sb="6" eb="8">
      <t>レイワ</t>
    </rPh>
    <rPh sb="18" eb="20">
      <t>ゲンネン</t>
    </rPh>
    <rPh sb="20" eb="22">
      <t>ドブン</t>
    </rPh>
    <rPh sb="43" eb="45">
      <t>レイワ</t>
    </rPh>
    <phoneticPr fontId="1"/>
  </si>
  <si>
    <t>G-3</t>
    <phoneticPr fontId="1"/>
  </si>
  <si>
    <t>③　②の基準は達成していないが、令和５年度実績と比較し収納率が0.5ポイント以上向上している場合（①で上位3割の収納率を達成している自治体において、収納率が令和５年度以上の値となっている場合を含む）</t>
    <rPh sb="16" eb="18">
      <t>レイワ</t>
    </rPh>
    <rPh sb="78" eb="80">
      <t>レイワ</t>
    </rPh>
    <rPh sb="81" eb="82">
      <t>ネン</t>
    </rPh>
    <rPh sb="82" eb="83">
      <t>ド</t>
    </rPh>
    <phoneticPr fontId="1"/>
  </si>
  <si>
    <t>G-4</t>
  </si>
  <si>
    <t>④　②及び③の基準は達成していないが、令和４年度から令和６年度の3か年平均の収納率が①の基準の上位5割の収納率を満たしている場合</t>
    <rPh sb="3" eb="4">
      <t>オヨ</t>
    </rPh>
    <rPh sb="7" eb="9">
      <t>キジュン</t>
    </rPh>
    <rPh sb="10" eb="12">
      <t>タッセイ</t>
    </rPh>
    <rPh sb="19" eb="21">
      <t>レイワ</t>
    </rPh>
    <rPh sb="22" eb="24">
      <t>ネンド</t>
    </rPh>
    <rPh sb="29" eb="30">
      <t>ネン</t>
    </rPh>
    <rPh sb="30" eb="31">
      <t>ド</t>
    </rPh>
    <rPh sb="34" eb="35">
      <t>ネン</t>
    </rPh>
    <rPh sb="35" eb="37">
      <t>ヘイキン</t>
    </rPh>
    <rPh sb="38" eb="41">
      <t>シュウノウリツ</t>
    </rPh>
    <rPh sb="44" eb="46">
      <t>キジュン</t>
    </rPh>
    <rPh sb="47" eb="49">
      <t>ジョウイ</t>
    </rPh>
    <rPh sb="50" eb="51">
      <t>ワリ</t>
    </rPh>
    <rPh sb="52" eb="55">
      <t>シュウノウリツ</t>
    </rPh>
    <rPh sb="56" eb="57">
      <t>ミ</t>
    </rPh>
    <rPh sb="62" eb="64">
      <t>バアイ</t>
    </rPh>
    <phoneticPr fontId="1"/>
  </si>
  <si>
    <t>G-5</t>
  </si>
  <si>
    <t>⑤　滞納繰越分の収納率が令和５年度実績と比較し、5ポイント以上向上している場合（令和５年度及び令和６年度の滞納繰越分の収納率が99％以上、又は滞納繰越分がない場合を含む）</t>
    <rPh sb="2" eb="4">
      <t>タイノウ</t>
    </rPh>
    <rPh sb="4" eb="5">
      <t>ク</t>
    </rPh>
    <rPh sb="5" eb="6">
      <t>コ</t>
    </rPh>
    <rPh sb="6" eb="7">
      <t>ブン</t>
    </rPh>
    <rPh sb="8" eb="11">
      <t>シュウノウリツ</t>
    </rPh>
    <rPh sb="12" eb="14">
      <t>レイワ</t>
    </rPh>
    <rPh sb="15" eb="17">
      <t>ネンド</t>
    </rPh>
    <rPh sb="17" eb="19">
      <t>ジッセキ</t>
    </rPh>
    <rPh sb="20" eb="22">
      <t>ヒカク</t>
    </rPh>
    <rPh sb="29" eb="31">
      <t>イジョウ</t>
    </rPh>
    <rPh sb="31" eb="33">
      <t>コウジョウ</t>
    </rPh>
    <rPh sb="37" eb="39">
      <t>バアイ</t>
    </rPh>
    <rPh sb="40" eb="42">
      <t>レイワ</t>
    </rPh>
    <rPh sb="43" eb="44">
      <t>ネン</t>
    </rPh>
    <rPh sb="44" eb="45">
      <t>ド</t>
    </rPh>
    <rPh sb="45" eb="46">
      <t>オヨ</t>
    </rPh>
    <rPh sb="47" eb="49">
      <t>レイワ</t>
    </rPh>
    <rPh sb="50" eb="52">
      <t>ネンド</t>
    </rPh>
    <rPh sb="51" eb="52">
      <t>ド</t>
    </rPh>
    <rPh sb="53" eb="55">
      <t>タイノウ</t>
    </rPh>
    <rPh sb="55" eb="56">
      <t>ク</t>
    </rPh>
    <rPh sb="56" eb="57">
      <t>コ</t>
    </rPh>
    <rPh sb="57" eb="58">
      <t>ブン</t>
    </rPh>
    <rPh sb="59" eb="62">
      <t>シュウノウリツ</t>
    </rPh>
    <rPh sb="66" eb="68">
      <t>イジョウ</t>
    </rPh>
    <rPh sb="69" eb="70">
      <t>マタ</t>
    </rPh>
    <rPh sb="71" eb="73">
      <t>タイノウ</t>
    </rPh>
    <rPh sb="73" eb="74">
      <t>ク</t>
    </rPh>
    <rPh sb="74" eb="75">
      <t>コ</t>
    </rPh>
    <rPh sb="75" eb="76">
      <t>ブン</t>
    </rPh>
    <rPh sb="79" eb="81">
      <t>バアイ</t>
    </rPh>
    <rPh sb="82" eb="83">
      <t>フク</t>
    </rPh>
    <phoneticPr fontId="1"/>
  </si>
  <si>
    <t>G-6</t>
  </si>
  <si>
    <t>⑥　⑤の基準は達成していないが、滞納繰越分の収納率が令和５年度実績と比較し、2ポイント以上向上している場合</t>
    <rPh sb="4" eb="6">
      <t>キジュン</t>
    </rPh>
    <rPh sb="7" eb="9">
      <t>タッセイ</t>
    </rPh>
    <rPh sb="16" eb="18">
      <t>タイノウ</t>
    </rPh>
    <rPh sb="18" eb="19">
      <t>ク</t>
    </rPh>
    <rPh sb="19" eb="20">
      <t>コ</t>
    </rPh>
    <rPh sb="20" eb="21">
      <t>ブン</t>
    </rPh>
    <rPh sb="22" eb="25">
      <t>シュウノウリツ</t>
    </rPh>
    <rPh sb="26" eb="28">
      <t>レイワ</t>
    </rPh>
    <rPh sb="29" eb="31">
      <t>ネンド</t>
    </rPh>
    <rPh sb="31" eb="33">
      <t>ジッセキ</t>
    </rPh>
    <rPh sb="34" eb="36">
      <t>ヒカク</t>
    </rPh>
    <rPh sb="43" eb="45">
      <t>イジョウ</t>
    </rPh>
    <rPh sb="45" eb="47">
      <t>コウジョウ</t>
    </rPh>
    <rPh sb="51" eb="53">
      <t>バアイ</t>
    </rPh>
    <phoneticPr fontId="1"/>
  </si>
  <si>
    <t>G-7</t>
  </si>
  <si>
    <t>⑦　⑤及び⑥の基準は達成していないが、滞納繰越分の収納率が令和５年度実績と比較し、1ポイント以上向上している場合</t>
    <rPh sb="3" eb="4">
      <t>オヨ</t>
    </rPh>
    <rPh sb="7" eb="9">
      <t>キジュン</t>
    </rPh>
    <rPh sb="10" eb="12">
      <t>タッセイ</t>
    </rPh>
    <rPh sb="19" eb="21">
      <t>タイノウ</t>
    </rPh>
    <rPh sb="21" eb="22">
      <t>ク</t>
    </rPh>
    <rPh sb="22" eb="23">
      <t>コ</t>
    </rPh>
    <rPh sb="23" eb="24">
      <t>ブン</t>
    </rPh>
    <rPh sb="25" eb="28">
      <t>シュウノウリツ</t>
    </rPh>
    <rPh sb="29" eb="31">
      <t>レイワ</t>
    </rPh>
    <rPh sb="32" eb="34">
      <t>ネンド</t>
    </rPh>
    <rPh sb="34" eb="36">
      <t>ジッセキ</t>
    </rPh>
    <rPh sb="37" eb="39">
      <t>ヒカク</t>
    </rPh>
    <rPh sb="46" eb="48">
      <t>イジョウ</t>
    </rPh>
    <rPh sb="48" eb="50">
      <t>コウジョウ</t>
    </rPh>
    <rPh sb="54" eb="56">
      <t>バアイ</t>
    </rPh>
    <phoneticPr fontId="1"/>
  </si>
  <si>
    <t>指標②　医療費の分析等に関する取組の実施状況</t>
    <rPh sb="0" eb="2">
      <t>シヒョウ</t>
    </rPh>
    <rPh sb="4" eb="7">
      <t>イリョウヒ</t>
    </rPh>
    <rPh sb="8" eb="10">
      <t>ブンセキ</t>
    </rPh>
    <rPh sb="10" eb="11">
      <t>ナド</t>
    </rPh>
    <rPh sb="12" eb="13">
      <t>カン</t>
    </rPh>
    <rPh sb="15" eb="17">
      <t>トリクミ</t>
    </rPh>
    <rPh sb="18" eb="20">
      <t>ジッシ</t>
    </rPh>
    <rPh sb="20" eb="22">
      <t>ジョウキョウ</t>
    </rPh>
    <phoneticPr fontId="1"/>
  </si>
  <si>
    <t>データヘルス計画の実施状況（令和７年度の実施状況を評価）</t>
    <rPh sb="6" eb="8">
      <t>ケイカク</t>
    </rPh>
    <rPh sb="9" eb="11">
      <t>ジッシ</t>
    </rPh>
    <rPh sb="11" eb="13">
      <t>ジョウキョウ</t>
    </rPh>
    <rPh sb="17" eb="19">
      <t>ネンド</t>
    </rPh>
    <rPh sb="20" eb="22">
      <t>ジッシ</t>
    </rPh>
    <rPh sb="22" eb="24">
      <t>ジョウキョウ</t>
    </rPh>
    <rPh sb="25" eb="27">
      <t>ヒョウカ</t>
    </rPh>
    <phoneticPr fontId="1"/>
  </si>
  <si>
    <r>
      <t>　▼　不整合チェック</t>
    </r>
    <r>
      <rPr>
        <b/>
        <sz val="9"/>
        <color rgb="FF000000"/>
        <rFont val="游ゴシック"/>
        <family val="3"/>
        <charset val="128"/>
      </rPr>
      <t>（未入力あり or ①と②がともに○ or ①が○で、②に内容あり）</t>
    </r>
    <phoneticPr fontId="1"/>
  </si>
  <si>
    <t>H-1</t>
    <phoneticPr fontId="1"/>
  </si>
  <si>
    <r>
      <t>　▼　不整合チェック</t>
    </r>
    <r>
      <rPr>
        <b/>
        <sz val="9"/>
        <color rgb="FF000000"/>
        <rFont val="游ゴシック"/>
        <family val="3"/>
        <charset val="128"/>
      </rPr>
      <t>（未入力あり or ①と②がともに○ or ①が○で、①に内容あり）</t>
    </r>
    <phoneticPr fontId="1"/>
  </si>
  <si>
    <t>②　従来のデータヘルス計画の策定期間内であるため、第３期データヘルス計画策定の手引きに基づき、新たに計画を策定しておらず、以下の基準を全て満たすデータヘルス計画の取組を実施している場合</t>
  </si>
  <si>
    <t>1　データヘルス計画をホームページ等を通じて公表の上、これに基づき保健事業を実施している</t>
  </si>
  <si>
    <t>2　データヘルス計画に係る個別の保健事業について、データヘルス計画の目標等を踏まえたアウトカム指標を設定の上、実施しており、事業の実施後も、そのアウトカム指標に基づき評価を行っている</t>
    <rPh sb="8" eb="10">
      <t>ケイカク</t>
    </rPh>
    <rPh sb="11" eb="12">
      <t>カカ</t>
    </rPh>
    <rPh sb="13" eb="15">
      <t>コベツ</t>
    </rPh>
    <rPh sb="16" eb="18">
      <t>ホケン</t>
    </rPh>
    <rPh sb="18" eb="20">
      <t>ジギョウ</t>
    </rPh>
    <rPh sb="31" eb="33">
      <t>ケイカク</t>
    </rPh>
    <rPh sb="34" eb="36">
      <t>モクヒョウ</t>
    </rPh>
    <rPh sb="36" eb="37">
      <t>ナド</t>
    </rPh>
    <rPh sb="38" eb="39">
      <t>フ</t>
    </rPh>
    <rPh sb="47" eb="49">
      <t>シヒョウ</t>
    </rPh>
    <rPh sb="50" eb="52">
      <t>セッテイ</t>
    </rPh>
    <rPh sb="53" eb="54">
      <t>ウエ</t>
    </rPh>
    <rPh sb="55" eb="57">
      <t>ジッシ</t>
    </rPh>
    <rPh sb="62" eb="64">
      <t>ジギョウ</t>
    </rPh>
    <rPh sb="65" eb="68">
      <t>ジッシゴ</t>
    </rPh>
    <rPh sb="77" eb="79">
      <t>シヒョウ</t>
    </rPh>
    <rPh sb="80" eb="81">
      <t>モト</t>
    </rPh>
    <rPh sb="83" eb="85">
      <t>ヒョウカ</t>
    </rPh>
    <rPh sb="86" eb="87">
      <t>オコナ</t>
    </rPh>
    <phoneticPr fontId="1"/>
  </si>
  <si>
    <t>3　KDB等各種データベースを活用し、データヘルス計画に係る保健事業の実施・評価に必要なデータ分析（医療費分析を含む。）を行い、分析結果に基づき、必要に応じて事業内容等の見直しを行っている場合</t>
    <rPh sb="5" eb="6">
      <t>トウ</t>
    </rPh>
    <rPh sb="6" eb="8">
      <t>カクシュ</t>
    </rPh>
    <rPh sb="15" eb="17">
      <t>カツヨウ</t>
    </rPh>
    <rPh sb="41" eb="43">
      <t>ヒツヨウ</t>
    </rPh>
    <rPh sb="47" eb="49">
      <t>ブンセキ</t>
    </rPh>
    <rPh sb="50" eb="53">
      <t>イリョウヒ</t>
    </rPh>
    <rPh sb="53" eb="55">
      <t>ブンセキ</t>
    </rPh>
    <rPh sb="56" eb="57">
      <t>フク</t>
    </rPh>
    <rPh sb="61" eb="62">
      <t>オコナ</t>
    </rPh>
    <rPh sb="64" eb="66">
      <t>ブンセキ</t>
    </rPh>
    <rPh sb="66" eb="68">
      <t>ケッカ</t>
    </rPh>
    <rPh sb="69" eb="70">
      <t>モト</t>
    </rPh>
    <rPh sb="73" eb="75">
      <t>ヒツヨウ</t>
    </rPh>
    <rPh sb="76" eb="77">
      <t>オウ</t>
    </rPh>
    <rPh sb="79" eb="81">
      <t>ジギョウ</t>
    </rPh>
    <rPh sb="81" eb="83">
      <t>ナイヨウ</t>
    </rPh>
    <rPh sb="83" eb="84">
      <t>トウ</t>
    </rPh>
    <rPh sb="85" eb="87">
      <t>ミナオ</t>
    </rPh>
    <rPh sb="89" eb="90">
      <t>オコナ</t>
    </rPh>
    <phoneticPr fontId="1"/>
  </si>
  <si>
    <t>H-2</t>
    <phoneticPr fontId="1"/>
  </si>
  <si>
    <t>　①又は②の取組に加え、以下の取組を実施している場合</t>
    <rPh sb="2" eb="3">
      <t>マタ</t>
    </rPh>
    <rPh sb="6" eb="8">
      <t>トリクミ</t>
    </rPh>
    <rPh sb="9" eb="10">
      <t>クワ</t>
    </rPh>
    <rPh sb="12" eb="14">
      <t>イカ</t>
    </rPh>
    <rPh sb="15" eb="17">
      <t>トリクミ</t>
    </rPh>
    <rPh sb="18" eb="20">
      <t>ジッシ</t>
    </rPh>
    <rPh sb="24" eb="26">
      <t>バアイ</t>
    </rPh>
    <phoneticPr fontId="1"/>
  </si>
  <si>
    <t>　上記該当の有無欄が「〇」の場合、公表しているホームページのURL等を記載ください。</t>
    <phoneticPr fontId="1"/>
  </si>
  <si>
    <t>　データヘルス計画に記載している代表的な保健事業を３つ選択し、「事業の名称と成果指標」をそれぞれ明確に入力すること（例：「①特定健康診査受診率向上に関する事業（特定健診の受診率５％以上向上）、②特定保健指導実施率向上に関する事業（特定保健指導の実施率５％以上向上）、③糖尿病性腎症重症化予防事業（保健指導修了者の人工透析移行０人）」等）。</t>
    <phoneticPr fontId="1"/>
  </si>
  <si>
    <t>　③における「保健所」には、設置主体が市である保健所は含まないものとする。また、「都道府県（保健所含む。）から意見を求める場の設置」や「都道府県（保健所含む。）へ助言を求めている場合」には、国保連合会の支援・評価委員会や支援・評価委員会の場での都道府県又は保健所職員からの助言は含まないものとする。</t>
  </si>
  <si>
    <t>　「連携の相手方（都道府県の担当課名または都道府県設置の保健所名）」を具体的に入力すること（例：「○県国保医療課」、「○○保健所」等）。</t>
  </si>
  <si>
    <t>　「保健事業の実施・評価に当たっての連携内容」を明確に入力すること。</t>
    <phoneticPr fontId="1"/>
  </si>
  <si>
    <t>　④における「地域の医師会等の保健医療関係者等」には、医師会、歯科医師会、薬剤師会、看護協会、栄養士会を母体とする構成員のほか、保健事業について造詣の深い学識経験者等を含むものとする。なお、都道府県の保健師や直営診療施設の医師、健診委託機関の医師等は、外部有識者と認められないため含まないものとする。</t>
  </si>
  <si>
    <t>　④における「委員会または協議会等」には、国保連合会の支援評価委員会のほか、市町村国民健康保険運営協議会、市町村健康づくり推進協議会等を含むものとする。</t>
  </si>
  <si>
    <t>※9</t>
  </si>
  <si>
    <t>　④における「助言」には、研修会の場での助言は含まないものとする。</t>
    <phoneticPr fontId="1"/>
  </si>
  <si>
    <t>※10</t>
  </si>
  <si>
    <t>　「連携の相手方（会議名と外部有識者である構成員）」を具体的に入力すること（例：「国保連合会の保健事業支援・評価委員会（構成員：医師会、歯科医師会、薬剤師会、看護協会、栄養士会）」等）。</t>
  </si>
  <si>
    <t>※11</t>
  </si>
  <si>
    <t>「保健事業の実施・評価に当たっての連携内容」を明確に入力すること。</t>
    <phoneticPr fontId="1"/>
  </si>
  <si>
    <t>指標③　給付の適正化に関する取組の実施状況</t>
    <rPh sb="0" eb="2">
      <t>シヒョウ</t>
    </rPh>
    <rPh sb="4" eb="6">
      <t>キュウフ</t>
    </rPh>
    <rPh sb="7" eb="10">
      <t>テキセイカ</t>
    </rPh>
    <rPh sb="11" eb="12">
      <t>カン</t>
    </rPh>
    <rPh sb="14" eb="16">
      <t>トリクミ</t>
    </rPh>
    <rPh sb="17" eb="19">
      <t>ジッシ</t>
    </rPh>
    <rPh sb="19" eb="21">
      <t>ジョウキョウ</t>
    </rPh>
    <phoneticPr fontId="1"/>
  </si>
  <si>
    <t>こどもの医療の適正化等の取組の実施状況（令和７年度の実施状況を評価）</t>
    <rPh sb="4" eb="6">
      <t>イリョウ</t>
    </rPh>
    <rPh sb="7" eb="10">
      <t>テキセイカ</t>
    </rPh>
    <rPh sb="10" eb="11">
      <t>トウ</t>
    </rPh>
    <rPh sb="12" eb="14">
      <t>トリクミ</t>
    </rPh>
    <rPh sb="15" eb="17">
      <t>ジッシ</t>
    </rPh>
    <rPh sb="17" eb="19">
      <t>ジョウキョウ</t>
    </rPh>
    <rPh sb="23" eb="25">
      <t>ネンド</t>
    </rPh>
    <rPh sb="26" eb="28">
      <t>ジッシ</t>
    </rPh>
    <rPh sb="28" eb="30">
      <t>ジョウキョウ</t>
    </rPh>
    <rPh sb="31" eb="33">
      <t>ヒョウカ</t>
    </rPh>
    <phoneticPr fontId="1"/>
  </si>
  <si>
    <t>I-1</t>
    <phoneticPr fontId="1"/>
  </si>
  <si>
    <t>①　地方単独事業として実施しているこどもの医療費助成制度について、年齢にかかわらず、外来で医療機関を受診する際、窓口での支払いが必要な制度としている場合（外来医療費を無償化せず自己負担を設けている場合など）</t>
    <phoneticPr fontId="1"/>
  </si>
  <si>
    <t>I-2</t>
    <phoneticPr fontId="1"/>
  </si>
  <si>
    <t xml:space="preserve">②　地方単独事業として実施しているこどもの医療費助成制度について、外来で医療機関を受診する際、窓口での支払いが不要な制度から窓口での支払が必要な制度に、令和７年度に変更した場合（医療費助成の対象となる年齢層のうち一部の年齢層の制度変更を含む）
									</t>
    <phoneticPr fontId="1"/>
  </si>
  <si>
    <t>I-3</t>
    <phoneticPr fontId="1"/>
  </si>
  <si>
    <t>③　地方単独事業として実施しているこどもの医療費助成制度と合わせ、医療費助成担当部局と連携し、こどもの保護者に対して適切な受診を促す周知・啓発を実施している場合</t>
    <phoneticPr fontId="1"/>
  </si>
  <si>
    <t>I-4</t>
    <phoneticPr fontId="1"/>
  </si>
  <si>
    <t xml:space="preserve">④　③の取組を実施していない場合	</t>
    <phoneticPr fontId="1"/>
  </si>
  <si>
    <t>I-5</t>
    <phoneticPr fontId="1"/>
  </si>
  <si>
    <t>⑤　こどもの急な病気やけがへの対応等（夜間・休日の小児救急医療の輪番制等の体制構築に係る案内・情報提供など）を実施している場合</t>
    <phoneticPr fontId="1"/>
  </si>
  <si>
    <t>指標④　地域包括ケア推進・一体的実施の取組の状況</t>
    <rPh sb="0" eb="2">
      <t>シヒョウ</t>
    </rPh>
    <rPh sb="4" eb="6">
      <t>チイキ</t>
    </rPh>
    <rPh sb="6" eb="8">
      <t>ホウカツ</t>
    </rPh>
    <rPh sb="10" eb="12">
      <t>スイシン</t>
    </rPh>
    <rPh sb="13" eb="16">
      <t>イッタイテキ</t>
    </rPh>
    <rPh sb="16" eb="18">
      <t>ジッシ</t>
    </rPh>
    <rPh sb="19" eb="21">
      <t>トリクミ</t>
    </rPh>
    <rPh sb="22" eb="24">
      <t>ジョウキョウ</t>
    </rPh>
    <phoneticPr fontId="1"/>
  </si>
  <si>
    <t>（１）地域包括ケア推進の取組（令和７年度の実施状況を評価）</t>
    <rPh sb="3" eb="5">
      <t>チイキ</t>
    </rPh>
    <rPh sb="5" eb="7">
      <t>ホウカツ</t>
    </rPh>
    <rPh sb="9" eb="11">
      <t>スイシン</t>
    </rPh>
    <rPh sb="12" eb="14">
      <t>トリクミ</t>
    </rPh>
    <rPh sb="15" eb="17">
      <t>レイワ</t>
    </rPh>
    <rPh sb="18" eb="20">
      <t>ネンド</t>
    </rPh>
    <rPh sb="21" eb="23">
      <t>ジッシ</t>
    </rPh>
    <rPh sb="23" eb="25">
      <t>ジョウキョウ</t>
    </rPh>
    <rPh sb="26" eb="28">
      <t>ヒョウカ</t>
    </rPh>
    <phoneticPr fontId="1"/>
  </si>
  <si>
    <t>　国保の視点から地域包括ケアの推進に資する下記のような取組を国保部局で実施している場合</t>
    <rPh sb="1" eb="3">
      <t>コクホ</t>
    </rPh>
    <rPh sb="4" eb="6">
      <t>シテン</t>
    </rPh>
    <rPh sb="8" eb="10">
      <t>チイキ</t>
    </rPh>
    <rPh sb="10" eb="12">
      <t>ホウカツ</t>
    </rPh>
    <rPh sb="15" eb="17">
      <t>スイシン</t>
    </rPh>
    <rPh sb="18" eb="19">
      <t>シ</t>
    </rPh>
    <rPh sb="21" eb="23">
      <t>カキ</t>
    </rPh>
    <rPh sb="27" eb="29">
      <t>トリクミ</t>
    </rPh>
    <rPh sb="30" eb="32">
      <t>コクホ</t>
    </rPh>
    <rPh sb="32" eb="34">
      <t>ブキョク</t>
    </rPh>
    <rPh sb="35" eb="37">
      <t>ジッシ</t>
    </rPh>
    <rPh sb="41" eb="43">
      <t>バアイ</t>
    </rPh>
    <phoneticPr fontId="1"/>
  </si>
  <si>
    <t>J-1</t>
  </si>
  <si>
    <r>
      <t>①　地域包括ケアの構築に向けた医療・介護・保健・福祉・住まい・生活支援など部局横断的な議論の場に国保部局として参画し、KDB等を活用したデータ提供等により地域の課題を共有し、対応策を検討するとともに、地域支援事業に国保部局として参画</t>
    </r>
    <r>
      <rPr>
        <sz val="6"/>
        <rFont val="游ゴシック"/>
        <family val="3"/>
        <charset val="128"/>
        <scheme val="minor"/>
      </rPr>
      <t>　</t>
    </r>
    <r>
      <rPr>
        <sz val="8"/>
        <rFont val="游ゴシック"/>
        <family val="3"/>
        <charset val="128"/>
        <scheme val="minor"/>
      </rPr>
      <t>※1</t>
    </r>
    <rPh sb="2" eb="4">
      <t>チイキ</t>
    </rPh>
    <rPh sb="4" eb="6">
      <t>ホウカツ</t>
    </rPh>
    <rPh sb="9" eb="11">
      <t>コウチク</t>
    </rPh>
    <rPh sb="12" eb="13">
      <t>ム</t>
    </rPh>
    <rPh sb="15" eb="17">
      <t>イリョウ</t>
    </rPh>
    <rPh sb="18" eb="20">
      <t>カイゴ</t>
    </rPh>
    <rPh sb="21" eb="23">
      <t>ホケン</t>
    </rPh>
    <rPh sb="24" eb="26">
      <t>フクシ</t>
    </rPh>
    <rPh sb="27" eb="28">
      <t>ス</t>
    </rPh>
    <rPh sb="31" eb="33">
      <t>セイカツ</t>
    </rPh>
    <rPh sb="33" eb="35">
      <t>シエン</t>
    </rPh>
    <rPh sb="37" eb="39">
      <t>ブキョク</t>
    </rPh>
    <rPh sb="39" eb="42">
      <t>オウダンテキ</t>
    </rPh>
    <rPh sb="43" eb="45">
      <t>ギロン</t>
    </rPh>
    <rPh sb="46" eb="47">
      <t>バ</t>
    </rPh>
    <rPh sb="48" eb="50">
      <t>コクホ</t>
    </rPh>
    <rPh sb="50" eb="52">
      <t>ブキョク</t>
    </rPh>
    <rPh sb="55" eb="57">
      <t>サンカク</t>
    </rPh>
    <rPh sb="62" eb="63">
      <t>ナド</t>
    </rPh>
    <rPh sb="64" eb="66">
      <t>カツヨウ</t>
    </rPh>
    <rPh sb="71" eb="73">
      <t>テイキョウ</t>
    </rPh>
    <rPh sb="73" eb="74">
      <t>ナド</t>
    </rPh>
    <rPh sb="77" eb="79">
      <t>チイキ</t>
    </rPh>
    <rPh sb="80" eb="82">
      <t>カダイ</t>
    </rPh>
    <rPh sb="83" eb="85">
      <t>キョウユウ</t>
    </rPh>
    <rPh sb="87" eb="90">
      <t>タイオウサク</t>
    </rPh>
    <rPh sb="91" eb="93">
      <t>ケントウ</t>
    </rPh>
    <rPh sb="100" eb="102">
      <t>チイキ</t>
    </rPh>
    <rPh sb="102" eb="104">
      <t>シエン</t>
    </rPh>
    <rPh sb="104" eb="106">
      <t>ジギョウ</t>
    </rPh>
    <rPh sb="107" eb="109">
      <t>コクホ</t>
    </rPh>
    <rPh sb="109" eb="111">
      <t>ブキョク</t>
    </rPh>
    <rPh sb="114" eb="116">
      <t>サンカク</t>
    </rPh>
    <phoneticPr fontId="1"/>
  </si>
  <si>
    <r>
      <t>KDB等を活用した取組内容　</t>
    </r>
    <r>
      <rPr>
        <sz val="8"/>
        <rFont val="游ゴシック"/>
        <family val="3"/>
        <charset val="128"/>
        <scheme val="minor"/>
      </rPr>
      <t>※3</t>
    </r>
    <rPh sb="3" eb="4">
      <t>トウ</t>
    </rPh>
    <rPh sb="5" eb="7">
      <t>カツヨウ</t>
    </rPh>
    <rPh sb="9" eb="11">
      <t>トリクミ</t>
    </rPh>
    <rPh sb="11" eb="13">
      <t>ナイヨウ</t>
    </rPh>
    <phoneticPr fontId="1"/>
  </si>
  <si>
    <r>
      <t>【選択式】国保部局として参画している地域支援事業の内容　</t>
    </r>
    <r>
      <rPr>
        <sz val="8"/>
        <rFont val="游ゴシック"/>
        <family val="3"/>
        <charset val="128"/>
        <scheme val="minor"/>
      </rPr>
      <t>※4</t>
    </r>
    <r>
      <rPr>
        <sz val="6"/>
        <rFont val="游ゴシック"/>
        <family val="3"/>
        <charset val="128"/>
        <scheme val="minor"/>
      </rPr>
      <t>　</t>
    </r>
    <rPh sb="1" eb="4">
      <t>センタクシキ</t>
    </rPh>
    <rPh sb="5" eb="7">
      <t>コクホ</t>
    </rPh>
    <rPh sb="7" eb="9">
      <t>ブキョク</t>
    </rPh>
    <rPh sb="12" eb="14">
      <t>サンカク</t>
    </rPh>
    <rPh sb="18" eb="20">
      <t>チイキ</t>
    </rPh>
    <rPh sb="20" eb="22">
      <t>シエン</t>
    </rPh>
    <rPh sb="22" eb="24">
      <t>ジギョウ</t>
    </rPh>
    <rPh sb="25" eb="27">
      <t>ナイヨウ</t>
    </rPh>
    <phoneticPr fontId="1"/>
  </si>
  <si>
    <t>④任意事業を選択された場合はその事業内容</t>
    <rPh sb="1" eb="3">
      <t>ニンイ</t>
    </rPh>
    <rPh sb="3" eb="5">
      <t>ジギョウ</t>
    </rPh>
    <rPh sb="6" eb="8">
      <t>センタク</t>
    </rPh>
    <rPh sb="11" eb="13">
      <t>バアイ</t>
    </rPh>
    <rPh sb="16" eb="18">
      <t>ジギョウ</t>
    </rPh>
    <rPh sb="18" eb="20">
      <t>ナイヨウ</t>
    </rPh>
    <phoneticPr fontId="1"/>
  </si>
  <si>
    <t>J-2</t>
  </si>
  <si>
    <r>
      <t>②　KDB等を活用して前期高齢者等のハイリスク群・予備群等を抽出し、国保部局として当該ターゲット層に対する支援を実施（お知らせや保健師等専門職による個別支援、介護予防を目的とした取組等）</t>
    </r>
    <r>
      <rPr>
        <sz val="8"/>
        <rFont val="游ゴシック"/>
        <family val="3"/>
        <charset val="128"/>
        <scheme val="minor"/>
      </rPr>
      <t>※5※6※7</t>
    </r>
    <rPh sb="5" eb="6">
      <t>ナド</t>
    </rPh>
    <rPh sb="7" eb="9">
      <t>カツヨウ</t>
    </rPh>
    <rPh sb="11" eb="13">
      <t>ゼンキ</t>
    </rPh>
    <rPh sb="13" eb="16">
      <t>コウレイシャ</t>
    </rPh>
    <rPh sb="16" eb="17">
      <t>トウ</t>
    </rPh>
    <rPh sb="23" eb="24">
      <t>グン</t>
    </rPh>
    <rPh sb="25" eb="27">
      <t>ヨビ</t>
    </rPh>
    <rPh sb="27" eb="29">
      <t>グントウ</t>
    </rPh>
    <rPh sb="30" eb="32">
      <t>チュウシュツ</t>
    </rPh>
    <rPh sb="34" eb="36">
      <t>コクホ</t>
    </rPh>
    <rPh sb="36" eb="38">
      <t>ブキョク</t>
    </rPh>
    <rPh sb="41" eb="43">
      <t>トウガイ</t>
    </rPh>
    <rPh sb="48" eb="49">
      <t>ソウ</t>
    </rPh>
    <rPh sb="50" eb="51">
      <t>タイ</t>
    </rPh>
    <rPh sb="53" eb="55">
      <t>シエン</t>
    </rPh>
    <rPh sb="56" eb="58">
      <t>ジッシ</t>
    </rPh>
    <rPh sb="60" eb="61">
      <t>シ</t>
    </rPh>
    <rPh sb="64" eb="67">
      <t>ホケンシ</t>
    </rPh>
    <rPh sb="67" eb="68">
      <t>ナド</t>
    </rPh>
    <rPh sb="68" eb="71">
      <t>センモンショク</t>
    </rPh>
    <rPh sb="74" eb="76">
      <t>コベツ</t>
    </rPh>
    <rPh sb="76" eb="78">
      <t>シエン</t>
    </rPh>
    <rPh sb="79" eb="81">
      <t>カイゴ</t>
    </rPh>
    <rPh sb="81" eb="83">
      <t>ヨボウ</t>
    </rPh>
    <rPh sb="84" eb="86">
      <t>モクテキ</t>
    </rPh>
    <rPh sb="89" eb="91">
      <t>トリクミ</t>
    </rPh>
    <rPh sb="91" eb="92">
      <t>トウ</t>
    </rPh>
    <phoneticPr fontId="1"/>
  </si>
  <si>
    <r>
      <t>ターゲット層となるハイリスク群・予備軍等の抽出条件及び抽出方法　</t>
    </r>
    <r>
      <rPr>
        <sz val="8"/>
        <rFont val="游ゴシック"/>
        <family val="3"/>
        <charset val="128"/>
        <scheme val="minor"/>
      </rPr>
      <t>※8※9</t>
    </r>
    <phoneticPr fontId="1"/>
  </si>
  <si>
    <r>
      <t>国保部局として行った支援の取組内容　</t>
    </r>
    <r>
      <rPr>
        <sz val="8"/>
        <rFont val="游ゴシック"/>
        <family val="3"/>
        <charset val="128"/>
        <scheme val="minor"/>
      </rPr>
      <t>※10</t>
    </r>
    <rPh sb="0" eb="2">
      <t>コクホ</t>
    </rPh>
    <rPh sb="2" eb="4">
      <t>ブキョク</t>
    </rPh>
    <rPh sb="7" eb="8">
      <t>オコナ</t>
    </rPh>
    <rPh sb="10" eb="12">
      <t>シエン</t>
    </rPh>
    <rPh sb="13" eb="15">
      <t>トリクミ</t>
    </rPh>
    <rPh sb="15" eb="17">
      <t>ナイヨウ</t>
    </rPh>
    <phoneticPr fontId="1"/>
  </si>
  <si>
    <t>J-3</t>
  </si>
  <si>
    <r>
      <t>③　 国保直診施設等を拠点とした取組をはじめ、医療・介護関係機関の連携による地域包括ケアの推進に向けた取組の実施</t>
    </r>
    <r>
      <rPr>
        <sz val="6"/>
        <rFont val="游ゴシック"/>
        <family val="3"/>
        <charset val="128"/>
        <scheme val="minor"/>
      </rPr>
      <t>　</t>
    </r>
    <r>
      <rPr>
        <sz val="8"/>
        <rFont val="游ゴシック"/>
        <family val="3"/>
        <charset val="128"/>
        <scheme val="minor"/>
      </rPr>
      <t>※11</t>
    </r>
    <rPh sb="9" eb="10">
      <t>ナド</t>
    </rPh>
    <rPh sb="16" eb="18">
      <t>トリクミ</t>
    </rPh>
    <rPh sb="23" eb="25">
      <t>イリョウ</t>
    </rPh>
    <rPh sb="26" eb="28">
      <t>カイゴ</t>
    </rPh>
    <rPh sb="28" eb="30">
      <t>カンケイ</t>
    </rPh>
    <rPh sb="30" eb="32">
      <t>キカン</t>
    </rPh>
    <rPh sb="33" eb="35">
      <t>レンケイ</t>
    </rPh>
    <phoneticPr fontId="1"/>
  </si>
  <si>
    <t>　①にいう「国保部局」には、国保保健事業実施部局が国保担当課ではなく別の課である場合であっても、当該課で国保の保健事業を担当しているときには当該国保保健事業実施部局を国保部局に含むものとする。</t>
    <phoneticPr fontId="1"/>
  </si>
  <si>
    <t>　①にいう「部局横断的な議論の場に国保部局として参画」とは、議論の場への出席・参加では足りず、議論の場へ国保部局がその議論の構成員として参画している場合、評価の対象とする。</t>
    <phoneticPr fontId="1"/>
  </si>
  <si>
    <t>　この項目には、①にいう国保部局として行った、取組内容（KDB等を活用したデータ提供等及びそれによって共有した地域の課題とその対応策）について、端的に記入すること。</t>
    <phoneticPr fontId="1"/>
  </si>
  <si>
    <t>　この項目については、地域支援事業の事業内容の内、１つを選択すること。</t>
    <phoneticPr fontId="1"/>
  </si>
  <si>
    <t>　②にいう「KDB等を活用してハイリスク群・予備群等を抽出」については、生活習慣病やその他の疾病のハイリスク群・予備群等のターゲット層の抽出であっても、市町村において、要支援・要介護の要因を分析し、その要因が生活習慣病やその他の疾病であると整理している場合には、要件に該当するものとする。</t>
    <phoneticPr fontId="1"/>
  </si>
  <si>
    <t>　②にて報告する内容について、共通指標③生活習慣病の発病予防・糖尿病性腎症の重症化予防にて報告した取組と重複するものについては、評価対象外とする。</t>
    <phoneticPr fontId="1"/>
  </si>
  <si>
    <t>　②にいう「国保部局として当該ターゲット層に対する支援を実施」というためには、国保部局が事業計画に参加しているだけでは足りず、その後において継続的な協力をしていることが必要である。</t>
    <phoneticPr fontId="1"/>
  </si>
  <si>
    <t>　②にいう対象者については、明らかに国保被保険者が含まれないもの（例：後期高齢者を対象とした事業）は対象外とする。</t>
    <phoneticPr fontId="1"/>
  </si>
  <si>
    <t>　この項目には、国保部局としてターゲット層に設定したハイリスク群・予備軍の抽出条件とその抽出方法について、端的に記入すること。</t>
    <rPh sb="37" eb="39">
      <t>チュウシュツ</t>
    </rPh>
    <phoneticPr fontId="1"/>
  </si>
  <si>
    <t>※10</t>
    <phoneticPr fontId="1"/>
  </si>
  <si>
    <t>　この項目には、国保部局としてターゲット層に設定したハイリスク群・予備軍に対して行った取組を、端的に記入すること。データ提供について記載する場合は、その提供先についても併せて例示すること。</t>
    <rPh sb="60" eb="62">
      <t>テイキョウ</t>
    </rPh>
    <rPh sb="66" eb="68">
      <t>キサイ</t>
    </rPh>
    <rPh sb="70" eb="72">
      <t>バアイ</t>
    </rPh>
    <rPh sb="76" eb="79">
      <t>テイキョウサキ</t>
    </rPh>
    <rPh sb="84" eb="85">
      <t>アワ</t>
    </rPh>
    <rPh sb="87" eb="89">
      <t>レイジ</t>
    </rPh>
    <phoneticPr fontId="1"/>
  </si>
  <si>
    <t>※11</t>
    <phoneticPr fontId="1"/>
  </si>
  <si>
    <t>　③にいう国保直診施設等には、国保直診施設のみならず、公立病院や医師会病院、民間の中核的医療機関等を含む。</t>
    <phoneticPr fontId="1"/>
  </si>
  <si>
    <t>（２）一体的実施の取組（令和７年度の実施状況を評価）</t>
    <rPh sb="3" eb="6">
      <t>イッタイテキ</t>
    </rPh>
    <rPh sb="6" eb="8">
      <t>ジッシ</t>
    </rPh>
    <rPh sb="9" eb="11">
      <t>トリクミ</t>
    </rPh>
    <rPh sb="12" eb="14">
      <t>レイワ</t>
    </rPh>
    <rPh sb="15" eb="17">
      <t>ネンド</t>
    </rPh>
    <rPh sb="18" eb="20">
      <t>ジッシ</t>
    </rPh>
    <rPh sb="20" eb="22">
      <t>ジョウキョウ</t>
    </rPh>
    <rPh sb="23" eb="25">
      <t>ヒョウカ</t>
    </rPh>
    <phoneticPr fontId="1"/>
  </si>
  <si>
    <t>J-4</t>
  </si>
  <si>
    <r>
      <t>①　後期高齢者医療広域連合から保健事業実施の委託を受け、専門職を活用し、国保の保健事業について後期高齢者医療制度の保健事業と介護保険の地域支援事業と一体的に実施　</t>
    </r>
    <r>
      <rPr>
        <sz val="8"/>
        <rFont val="游ゴシック"/>
        <family val="3"/>
        <charset val="128"/>
        <scheme val="minor"/>
      </rPr>
      <t>※1※2</t>
    </r>
    <rPh sb="2" eb="4">
      <t>コウキ</t>
    </rPh>
    <rPh sb="4" eb="7">
      <t>コウレイシャ</t>
    </rPh>
    <rPh sb="7" eb="9">
      <t>イリョウ</t>
    </rPh>
    <rPh sb="9" eb="11">
      <t>コウイキ</t>
    </rPh>
    <rPh sb="11" eb="13">
      <t>レンゴウ</t>
    </rPh>
    <rPh sb="15" eb="19">
      <t>ホケンジギョウ</t>
    </rPh>
    <rPh sb="19" eb="21">
      <t>ジッシ</t>
    </rPh>
    <rPh sb="22" eb="24">
      <t>イタク</t>
    </rPh>
    <rPh sb="25" eb="26">
      <t>ウ</t>
    </rPh>
    <rPh sb="28" eb="31">
      <t>センモンショク</t>
    </rPh>
    <rPh sb="32" eb="34">
      <t>カツヨウ</t>
    </rPh>
    <rPh sb="36" eb="38">
      <t>コクホ</t>
    </rPh>
    <rPh sb="39" eb="43">
      <t>ホケンジギョウ</t>
    </rPh>
    <rPh sb="47" eb="49">
      <t>コウキ</t>
    </rPh>
    <rPh sb="49" eb="52">
      <t>コウレイシャ</t>
    </rPh>
    <rPh sb="52" eb="54">
      <t>イリョウ</t>
    </rPh>
    <rPh sb="54" eb="56">
      <t>セイド</t>
    </rPh>
    <rPh sb="57" eb="61">
      <t>ホケンジギョウ</t>
    </rPh>
    <rPh sb="62" eb="64">
      <t>カイゴ</t>
    </rPh>
    <rPh sb="64" eb="66">
      <t>ホケン</t>
    </rPh>
    <rPh sb="67" eb="69">
      <t>チイキ</t>
    </rPh>
    <rPh sb="69" eb="71">
      <t>シエン</t>
    </rPh>
    <rPh sb="71" eb="73">
      <t>ジギョウ</t>
    </rPh>
    <rPh sb="74" eb="77">
      <t>イッタイテキ</t>
    </rPh>
    <rPh sb="78" eb="80">
      <t>ジッシ</t>
    </rPh>
    <phoneticPr fontId="1"/>
  </si>
  <si>
    <r>
      <t>後期高齢者医療広域連合との委託契約の締結（予定）年月日　</t>
    </r>
    <r>
      <rPr>
        <sz val="8"/>
        <rFont val="游ゴシック"/>
        <family val="3"/>
        <charset val="128"/>
        <scheme val="minor"/>
      </rPr>
      <t>※3</t>
    </r>
    <rPh sb="0" eb="2">
      <t>コウキ</t>
    </rPh>
    <rPh sb="2" eb="5">
      <t>コウレイシャ</t>
    </rPh>
    <rPh sb="5" eb="7">
      <t>イリョウ</t>
    </rPh>
    <rPh sb="7" eb="9">
      <t>コウイキ</t>
    </rPh>
    <rPh sb="9" eb="11">
      <t>レンゴウ</t>
    </rPh>
    <rPh sb="13" eb="15">
      <t>イタク</t>
    </rPh>
    <rPh sb="15" eb="17">
      <t>ケイヤク</t>
    </rPh>
    <rPh sb="18" eb="20">
      <t>テイケツ</t>
    </rPh>
    <rPh sb="21" eb="23">
      <t>ヨテイ</t>
    </rPh>
    <rPh sb="24" eb="27">
      <t>ネンガッピ</t>
    </rPh>
    <phoneticPr fontId="1"/>
  </si>
  <si>
    <r>
      <t>後期高齢者医療制度の保健事業と一体的に実施している
保健事業の実施内容（ハイリスクアプローチ）　</t>
    </r>
    <r>
      <rPr>
        <sz val="8"/>
        <rFont val="游ゴシック"/>
        <family val="3"/>
        <charset val="128"/>
        <scheme val="minor"/>
      </rPr>
      <t>※4</t>
    </r>
    <phoneticPr fontId="1"/>
  </si>
  <si>
    <r>
      <t>介護保険の地域支援事業と一体的に実施している保健事業の
実施内容（ポピュレーションアプローチ）　</t>
    </r>
    <r>
      <rPr>
        <sz val="8"/>
        <rFont val="游ゴシック"/>
        <family val="3"/>
        <charset val="128"/>
        <scheme val="minor"/>
      </rPr>
      <t>※5</t>
    </r>
    <phoneticPr fontId="1"/>
  </si>
  <si>
    <t>J-5</t>
  </si>
  <si>
    <r>
      <t>②　①の事業の実施に当たり、国保のデータに加え、後期高齢者医療及び介護保険のデータについても、KDB等を活用した分析を総合的に実施　</t>
    </r>
    <r>
      <rPr>
        <sz val="8"/>
        <rFont val="游ゴシック"/>
        <family val="3"/>
        <charset val="128"/>
        <scheme val="minor"/>
      </rPr>
      <t>※6</t>
    </r>
    <rPh sb="4" eb="6">
      <t>ジギョウ</t>
    </rPh>
    <rPh sb="7" eb="9">
      <t>ジッシ</t>
    </rPh>
    <rPh sb="10" eb="11">
      <t>ア</t>
    </rPh>
    <rPh sb="14" eb="16">
      <t>コクホ</t>
    </rPh>
    <rPh sb="21" eb="22">
      <t>クワ</t>
    </rPh>
    <rPh sb="24" eb="26">
      <t>コウキ</t>
    </rPh>
    <rPh sb="26" eb="29">
      <t>コウレイシャ</t>
    </rPh>
    <rPh sb="29" eb="31">
      <t>イリョウ</t>
    </rPh>
    <rPh sb="31" eb="32">
      <t>オヨ</t>
    </rPh>
    <rPh sb="33" eb="35">
      <t>カイゴ</t>
    </rPh>
    <rPh sb="35" eb="37">
      <t>ホケン</t>
    </rPh>
    <rPh sb="50" eb="51">
      <t>トウ</t>
    </rPh>
    <rPh sb="52" eb="54">
      <t>カツヨウ</t>
    </rPh>
    <rPh sb="56" eb="58">
      <t>ブンセキ</t>
    </rPh>
    <rPh sb="59" eb="62">
      <t>ソウゴウテキ</t>
    </rPh>
    <rPh sb="63" eb="65">
      <t>ジッシ</t>
    </rPh>
    <phoneticPr fontId="1"/>
  </si>
  <si>
    <t>1：「国保」のデータ名</t>
    <phoneticPr fontId="1"/>
  </si>
  <si>
    <t>2：「後期高齢者医療」のデータ名</t>
    <phoneticPr fontId="1"/>
  </si>
  <si>
    <t>3：「介護保険」のデータ名</t>
    <phoneticPr fontId="1"/>
  </si>
  <si>
    <t>　①については、現時点において一体的に事業を実施していない場合であっても、令和７年度中に広域連合と委託契約を締結予定であり、かつ、令和７年度中に一体的に事業を実施予定であるときは、評価対象とする。なお、一体的に事業を実施しているのが後期高齢者医療制度の保健事業のみである場合、または介護保険の地域支援事業のみである場合は、評価対象としない。</t>
    <phoneticPr fontId="1"/>
  </si>
  <si>
    <t xml:space="preserve">    ①における「専門職」については、国保担当部局の専門職に限らず、関係部局（保健衛生部局、高齢者医療部局、介護部局等）の専門職であっても差し支えない。</t>
  </si>
  <si>
    <t>　「後期高齢者医療広域連合との委託契約の締結年月日」を具体的に入力すること（例：「令和７年８月１日契約」など）。なお、令和７年度中に広域連合と委託契約を締結予定である場合は、委託契約の締結予定時期を入力すること（例：「令和７年10月頃契約予定」など）。</t>
    <phoneticPr fontId="1"/>
  </si>
  <si>
    <t>　②については、①に該当する場合において、「国保」、「後期高齢者医療」、「介護保険」のそれぞれのデータを総合的に分析し、その分析結果を基に事業を実施する場合に評価対象とする。</t>
    <phoneticPr fontId="1"/>
  </si>
  <si>
    <t>※7</t>
    <phoneticPr fontId="1"/>
  </si>
  <si>
    <t>指標⑤　第三者求償の取組の実施状況</t>
    <rPh sb="0" eb="2">
      <t>シヒョウ</t>
    </rPh>
    <rPh sb="4" eb="7">
      <t>ダイサンシャ</t>
    </rPh>
    <rPh sb="7" eb="9">
      <t>キュウショウ</t>
    </rPh>
    <rPh sb="10" eb="12">
      <t>トリクミ</t>
    </rPh>
    <rPh sb="13" eb="15">
      <t>ジッシ</t>
    </rPh>
    <rPh sb="15" eb="17">
      <t>ジョウキョウ</t>
    </rPh>
    <phoneticPr fontId="1"/>
  </si>
  <si>
    <t>K-1</t>
    <phoneticPr fontId="1"/>
  </si>
  <si>
    <t>①　 消防や地域包括支援センター、警察、病院、保健所、消費生活センター等の２種類以上の関係機関から救急搬送記録等の第三者行為による傷病発見の手がかりとなる情報の提供を受ける体制が構築されており、その構築した体制を用いて提供された情報をもとに勧奨を行った場合（勧奨すべき案件がない場合も含む）※1</t>
    <phoneticPr fontId="1"/>
  </si>
  <si>
    <t>関係機関名（２種類以上）</t>
    <rPh sb="0" eb="2">
      <t>カンケイ</t>
    </rPh>
    <rPh sb="2" eb="4">
      <t>キカン</t>
    </rPh>
    <rPh sb="4" eb="5">
      <t>メイ</t>
    </rPh>
    <rPh sb="7" eb="9">
      <t>シュルイ</t>
    </rPh>
    <rPh sb="9" eb="11">
      <t>イジョウ</t>
    </rPh>
    <phoneticPr fontId="1"/>
  </si>
  <si>
    <t>K-2</t>
    <phoneticPr fontId="1"/>
  </si>
  <si>
    <t xml:space="preserve">②　医療機関窓口での傷病届提出勧奨の周知や該当レセプトへの「10.第３」の記載の徹底に向けた医療機関との協力体制を構築している場合 ※2 </t>
    <rPh sb="2" eb="4">
      <t>イリョウ</t>
    </rPh>
    <rPh sb="4" eb="6">
      <t>キカン</t>
    </rPh>
    <rPh sb="6" eb="8">
      <t>マドグチ</t>
    </rPh>
    <rPh sb="10" eb="13">
      <t>ショウビョウトド</t>
    </rPh>
    <rPh sb="13" eb="15">
      <t>テイシュツ</t>
    </rPh>
    <rPh sb="15" eb="17">
      <t>カンショウ</t>
    </rPh>
    <rPh sb="18" eb="20">
      <t>シュウチ</t>
    </rPh>
    <rPh sb="21" eb="23">
      <t>ガイトウ</t>
    </rPh>
    <rPh sb="33" eb="34">
      <t>ダイ</t>
    </rPh>
    <rPh sb="37" eb="39">
      <t>キサイ</t>
    </rPh>
    <rPh sb="40" eb="42">
      <t>テッテイ</t>
    </rPh>
    <rPh sb="43" eb="44">
      <t>ム</t>
    </rPh>
    <rPh sb="46" eb="48">
      <t>イリョウ</t>
    </rPh>
    <rPh sb="48" eb="50">
      <t>キカン</t>
    </rPh>
    <rPh sb="52" eb="54">
      <t>キョウリョク</t>
    </rPh>
    <rPh sb="54" eb="56">
      <t>タイセイ</t>
    </rPh>
    <rPh sb="57" eb="59">
      <t>コウチク</t>
    </rPh>
    <rPh sb="63" eb="65">
      <t>バアイ</t>
    </rPh>
    <phoneticPr fontId="1"/>
  </si>
  <si>
    <t>協力体制に係る取組内容</t>
    <rPh sb="0" eb="2">
      <t>キョウリョク</t>
    </rPh>
    <rPh sb="2" eb="4">
      <t>タイセイ</t>
    </rPh>
    <rPh sb="5" eb="6">
      <t>カカ</t>
    </rPh>
    <rPh sb="7" eb="9">
      <t>トリクミ</t>
    </rPh>
    <rPh sb="9" eb="11">
      <t>ナイヨウ</t>
    </rPh>
    <phoneticPr fontId="1"/>
  </si>
  <si>
    <t>K-3</t>
    <phoneticPr fontId="1"/>
  </si>
  <si>
    <t>③　レセプトの抽出条件として、「10.第３」の記載のほかに、「傷病名」等の条件を追加している場合</t>
    <rPh sb="7" eb="9">
      <t>チュウシュツ</t>
    </rPh>
    <rPh sb="9" eb="11">
      <t>ジョウケン</t>
    </rPh>
    <rPh sb="19" eb="20">
      <t>ダイ</t>
    </rPh>
    <rPh sb="23" eb="25">
      <t>キサイ</t>
    </rPh>
    <rPh sb="31" eb="33">
      <t>ショウビョウ</t>
    </rPh>
    <rPh sb="33" eb="34">
      <t>メイ</t>
    </rPh>
    <rPh sb="35" eb="36">
      <t>トウ</t>
    </rPh>
    <rPh sb="37" eb="39">
      <t>ジョウケン</t>
    </rPh>
    <rPh sb="40" eb="42">
      <t>ツイカ</t>
    </rPh>
    <rPh sb="46" eb="48">
      <t>バアイ</t>
    </rPh>
    <phoneticPr fontId="1"/>
  </si>
  <si>
    <t>他の追加条件</t>
    <rPh sb="0" eb="1">
      <t>ホカ</t>
    </rPh>
    <rPh sb="2" eb="4">
      <t>ツイカ</t>
    </rPh>
    <rPh sb="4" eb="6">
      <t>ジョウケン</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</si>
  <si>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で数値が９割以上ではない）</t>
    </r>
    <rPh sb="3" eb="6">
      <t>フセイゴウ</t>
    </rPh>
    <rPh sb="11" eb="14">
      <t>ミニュウリョク</t>
    </rPh>
    <phoneticPr fontId="1"/>
  </si>
  <si>
    <t>K-4</t>
    <phoneticPr fontId="1"/>
  </si>
  <si>
    <t>④　③の基準を満たす場合であって、勧奨すべき抽出件数のうち勧奨割合が９割以上の場合</t>
    <rPh sb="4" eb="6">
      <t>キジュン</t>
    </rPh>
    <rPh sb="7" eb="8">
      <t>ミ</t>
    </rPh>
    <rPh sb="10" eb="12">
      <t>バアイ</t>
    </rPh>
    <rPh sb="17" eb="19">
      <t>カンショウ</t>
    </rPh>
    <rPh sb="22" eb="24">
      <t>チュウシュツ</t>
    </rPh>
    <rPh sb="24" eb="26">
      <t>ケンスウ</t>
    </rPh>
    <rPh sb="29" eb="31">
      <t>カンショウ</t>
    </rPh>
    <rPh sb="31" eb="33">
      <t>ワリアイ</t>
    </rPh>
    <rPh sb="35" eb="38">
      <t>ワリイジョウ</t>
    </rPh>
    <rPh sb="39" eb="41">
      <t>バアイ</t>
    </rPh>
    <phoneticPr fontId="1"/>
  </si>
  <si>
    <t>レセプト抽出件数</t>
    <rPh sb="4" eb="6">
      <t>チュウシュツ</t>
    </rPh>
    <rPh sb="6" eb="8">
      <t>ケンスウ</t>
    </rPh>
    <phoneticPr fontId="1"/>
  </si>
  <si>
    <t>勧奨件数</t>
    <rPh sb="0" eb="2">
      <t>カンショウ</t>
    </rPh>
    <rPh sb="2" eb="4">
      <t>ケンスウ</t>
    </rPh>
    <phoneticPr fontId="1"/>
  </si>
  <si>
    <t>勧奨割合</t>
    <rPh sb="0" eb="2">
      <t>カンショウ</t>
    </rPh>
    <rPh sb="2" eb="4">
      <t>ワリアイ</t>
    </rPh>
    <phoneticPr fontId="1"/>
  </si>
  <si>
    <t>K-5</t>
    <phoneticPr fontId="1"/>
  </si>
  <si>
    <t>⑤　管理職級職員も含め第三者求償研修に参加している場合</t>
    <rPh sb="2" eb="5">
      <t>カンリショク</t>
    </rPh>
    <rPh sb="5" eb="6">
      <t>キュウ</t>
    </rPh>
    <rPh sb="6" eb="8">
      <t>ショクイン</t>
    </rPh>
    <rPh sb="9" eb="10">
      <t>フク</t>
    </rPh>
    <rPh sb="11" eb="14">
      <t>ダイサンシャ</t>
    </rPh>
    <rPh sb="14" eb="16">
      <t>キュウショウ</t>
    </rPh>
    <rPh sb="16" eb="18">
      <t>ケンシュウ</t>
    </rPh>
    <rPh sb="19" eb="21">
      <t>サンカ</t>
    </rPh>
    <rPh sb="25" eb="27">
      <t>バアイ</t>
    </rPh>
    <phoneticPr fontId="1"/>
  </si>
  <si>
    <t>参加者人数</t>
    <rPh sb="0" eb="3">
      <t>サンカシャ</t>
    </rPh>
    <rPh sb="3" eb="5">
      <t>ニンズウ</t>
    </rPh>
    <phoneticPr fontId="1"/>
  </si>
  <si>
    <t>管理職の役職名</t>
    <rPh sb="0" eb="3">
      <t>カンリショク</t>
    </rPh>
    <rPh sb="4" eb="7">
      <t>ヤクショクメイ</t>
    </rPh>
    <phoneticPr fontId="1"/>
  </si>
  <si>
    <t>K-6</t>
    <phoneticPr fontId="1"/>
  </si>
  <si>
    <t xml:space="preserve">⑥　第三者求償事務に係る評価指標の４指標（※）について、目標を設定しており、令和６年度の数値目標をすべて達成している場合 ※3※4
※(1)傷病届の早期提出割合(2)勧奨後の傷病届早期提出割合(3)傷病届受理日までの平均日数(4)レセプトへの「10.第三」の記載率。
</t>
    <rPh sb="38" eb="40">
      <t>レイワ</t>
    </rPh>
    <rPh sb="41" eb="43">
      <t>ネンド</t>
    </rPh>
    <rPh sb="44" eb="46">
      <t>スウチ</t>
    </rPh>
    <rPh sb="46" eb="48">
      <t>モクヒョウ</t>
    </rPh>
    <rPh sb="52" eb="54">
      <t>タッセイ</t>
    </rPh>
    <rPh sb="58" eb="60">
      <t>バアイ</t>
    </rPh>
    <phoneticPr fontId="1"/>
  </si>
  <si>
    <r>
      <t xml:space="preserve">該当の有無 </t>
    </r>
    <r>
      <rPr>
        <sz val="6"/>
        <rFont val="游ゴシック"/>
        <family val="3"/>
        <charset val="128"/>
        <scheme val="minor"/>
      </rPr>
      <t>※3</t>
    </r>
    <r>
      <rPr>
        <sz val="10"/>
        <rFont val="游ゴシック"/>
        <family val="3"/>
        <charset val="128"/>
        <scheme val="minor"/>
      </rPr>
      <t xml:space="preserve"> </t>
    </r>
    <r>
      <rPr>
        <sz val="6"/>
        <rFont val="游ゴシック"/>
        <family val="3"/>
        <charset val="128"/>
        <scheme val="minor"/>
      </rPr>
      <t>※４</t>
    </r>
    <rPh sb="0" eb="2">
      <t>ガイトウ</t>
    </rPh>
    <rPh sb="3" eb="5">
      <t>ウム</t>
    </rPh>
    <phoneticPr fontId="1"/>
  </si>
  <si>
    <t>４目標をすべて達成している場合</t>
    <rPh sb="1" eb="3">
      <t>モクヒョウ</t>
    </rPh>
    <rPh sb="7" eb="9">
      <t>タッセイ</t>
    </rPh>
    <rPh sb="13" eb="15">
      <t>バアイ</t>
    </rPh>
    <phoneticPr fontId="1"/>
  </si>
  <si>
    <t>令和６年度目標値</t>
    <rPh sb="0" eb="2">
      <t>レイワ</t>
    </rPh>
    <rPh sb="3" eb="5">
      <t>ネンド</t>
    </rPh>
    <rPh sb="5" eb="8">
      <t>モクヒョウチ</t>
    </rPh>
    <phoneticPr fontId="1"/>
  </si>
  <si>
    <t>(1)国保適用開始から60日以内の提出率（％）</t>
    <rPh sb="3" eb="5">
      <t>コクホ</t>
    </rPh>
    <rPh sb="5" eb="7">
      <t>テキヨウ</t>
    </rPh>
    <rPh sb="7" eb="9">
      <t>カイシ</t>
    </rPh>
    <rPh sb="13" eb="14">
      <t>ニチ</t>
    </rPh>
    <rPh sb="14" eb="16">
      <t>イナイ</t>
    </rPh>
    <rPh sb="17" eb="19">
      <t>テイシュツ</t>
    </rPh>
    <rPh sb="19" eb="20">
      <t>リツ</t>
    </rPh>
    <phoneticPr fontId="1"/>
  </si>
  <si>
    <t>(2)勧奨後30日以内の提出率（％）</t>
    <rPh sb="3" eb="5">
      <t>カンショウ</t>
    </rPh>
    <rPh sb="5" eb="6">
      <t>ゴ</t>
    </rPh>
    <rPh sb="8" eb="9">
      <t>ニチ</t>
    </rPh>
    <rPh sb="9" eb="11">
      <t>イナイ</t>
    </rPh>
    <rPh sb="12" eb="14">
      <t>テイシュツ</t>
    </rPh>
    <rPh sb="14" eb="15">
      <t>リツ</t>
    </rPh>
    <phoneticPr fontId="1"/>
  </si>
  <si>
    <t>(3)傷病届受理日までの平均日数（日）</t>
    <rPh sb="3" eb="5">
      <t>ショウビョウ</t>
    </rPh>
    <rPh sb="5" eb="6">
      <t>トドケ</t>
    </rPh>
    <rPh sb="6" eb="8">
      <t>ジュリ</t>
    </rPh>
    <rPh sb="8" eb="9">
      <t>ビ</t>
    </rPh>
    <rPh sb="12" eb="14">
      <t>ヘイキン</t>
    </rPh>
    <rPh sb="14" eb="16">
      <t>ニッスウ</t>
    </rPh>
    <rPh sb="17" eb="18">
      <t>ニチ</t>
    </rPh>
    <phoneticPr fontId="1"/>
  </si>
  <si>
    <t>(4)レセプトへの「10．第三」の記載率（％）</t>
    <rPh sb="13" eb="15">
      <t>ダイサン</t>
    </rPh>
    <rPh sb="17" eb="19">
      <t>キサイ</t>
    </rPh>
    <rPh sb="19" eb="20">
      <t>リツ</t>
    </rPh>
    <phoneticPr fontId="1"/>
  </si>
  <si>
    <r>
      <t>第三者求償の対象事案はないが、任意目標を達成している場合</t>
    </r>
    <r>
      <rPr>
        <sz val="6"/>
        <rFont val="游ゴシック"/>
        <family val="3"/>
        <charset val="128"/>
        <scheme val="minor"/>
      </rPr>
      <t>※４</t>
    </r>
    <rPh sb="0" eb="3">
      <t>ダイサンシャ</t>
    </rPh>
    <rPh sb="3" eb="5">
      <t>キュウショウ</t>
    </rPh>
    <rPh sb="6" eb="8">
      <t>タイショウ</t>
    </rPh>
    <rPh sb="8" eb="10">
      <t>ジアン</t>
    </rPh>
    <rPh sb="15" eb="17">
      <t>ニンイ</t>
    </rPh>
    <rPh sb="17" eb="19">
      <t>モクヒョウ</t>
    </rPh>
    <rPh sb="20" eb="22">
      <t>タッセイ</t>
    </rPh>
    <rPh sb="26" eb="28">
      <t>バアイ</t>
    </rPh>
    <phoneticPr fontId="1"/>
  </si>
  <si>
    <t>K-7</t>
    <phoneticPr fontId="1"/>
  </si>
  <si>
    <t>⑦　第三者求償事務にかかる評価指標の４指標（※）について、目標を設定しており、令和６年度の数値目標を2つ以上達成している場合（上記⑥を達成している市町村は除く）※3</t>
    <rPh sb="2" eb="5">
      <t>ダイサンシャ</t>
    </rPh>
    <rPh sb="5" eb="7">
      <t>キュウショウ</t>
    </rPh>
    <rPh sb="7" eb="9">
      <t>ジム</t>
    </rPh>
    <rPh sb="13" eb="15">
      <t>ヒョウカ</t>
    </rPh>
    <rPh sb="15" eb="17">
      <t>シヒョウ</t>
    </rPh>
    <rPh sb="19" eb="21">
      <t>シヒョウ</t>
    </rPh>
    <rPh sb="29" eb="31">
      <t>モクヒョウ</t>
    </rPh>
    <rPh sb="32" eb="34">
      <t>セッテイ</t>
    </rPh>
    <rPh sb="39" eb="41">
      <t>レイワ</t>
    </rPh>
    <rPh sb="42" eb="44">
      <t>ネンド</t>
    </rPh>
    <rPh sb="45" eb="47">
      <t>スウチ</t>
    </rPh>
    <rPh sb="47" eb="49">
      <t>モクヒョウ</t>
    </rPh>
    <rPh sb="52" eb="54">
      <t>イジョウ</t>
    </rPh>
    <rPh sb="54" eb="56">
      <t>タッセイ</t>
    </rPh>
    <rPh sb="60" eb="62">
      <t>バアイ</t>
    </rPh>
    <rPh sb="63" eb="65">
      <t>ジョウキ</t>
    </rPh>
    <rPh sb="67" eb="69">
      <t>タッセイ</t>
    </rPh>
    <rPh sb="73" eb="76">
      <t>シチョウソン</t>
    </rPh>
    <rPh sb="77" eb="78">
      <t>ノゾ</t>
    </rPh>
    <phoneticPr fontId="1"/>
  </si>
  <si>
    <r>
      <t xml:space="preserve">該当の有無 </t>
    </r>
    <r>
      <rPr>
        <sz val="6"/>
        <rFont val="游ゴシック"/>
        <family val="3"/>
        <charset val="128"/>
        <scheme val="minor"/>
      </rPr>
      <t>※3</t>
    </r>
    <rPh sb="0" eb="2">
      <t>ガイトウ</t>
    </rPh>
    <rPh sb="3" eb="5">
      <t>ウム</t>
    </rPh>
    <phoneticPr fontId="1"/>
  </si>
  <si>
    <t>達成した目標内容
（２つ必ず記載 ）</t>
    <rPh sb="0" eb="2">
      <t>タッセイ</t>
    </rPh>
    <rPh sb="4" eb="6">
      <t>モクヒョウ</t>
    </rPh>
    <rPh sb="6" eb="8">
      <t>ナイヨウ</t>
    </rPh>
    <rPh sb="12" eb="13">
      <t>カナラ</t>
    </rPh>
    <rPh sb="14" eb="16">
      <t>キサイ</t>
    </rPh>
    <phoneticPr fontId="1"/>
  </si>
  <si>
    <t xml:space="preserve">　①において、例えば複数の病院と連携体制を構築した場合であっても病院という１種類の関係機関との連携と評価され、２種類以上の関係機関と連携しているとは評価されないことに留意すること。また、その関係機関から提供された情報をもとに勧奨を行っている場合に評価対象となるが、体制の構築はなされており、実際には情報の提供がなかった場合も評価対象とする。
</t>
    <rPh sb="56" eb="58">
      <t>シュルイ</t>
    </rPh>
    <rPh sb="120" eb="122">
      <t>バアイ</t>
    </rPh>
    <rPh sb="123" eb="125">
      <t>ヒョウカ</t>
    </rPh>
    <rPh sb="125" eb="127">
      <t>タイショウ</t>
    </rPh>
    <rPh sb="132" eb="134">
      <t>タイセイ</t>
    </rPh>
    <rPh sb="135" eb="137">
      <t>コウチク</t>
    </rPh>
    <rPh sb="145" eb="147">
      <t>ジッサイ</t>
    </rPh>
    <rPh sb="149" eb="151">
      <t>ジョウホウ</t>
    </rPh>
    <rPh sb="152" eb="154">
      <t>テイキョウ</t>
    </rPh>
    <rPh sb="159" eb="161">
      <t>バアイ</t>
    </rPh>
    <rPh sb="162" eb="164">
      <t>ヒョウカ</t>
    </rPh>
    <rPh sb="164" eb="166">
      <t>タイショウ</t>
    </rPh>
    <phoneticPr fontId="1"/>
  </si>
  <si>
    <t>　②において、「医療機関との協力体制を構築している場合」とは、市町村から医療団体等を通じた依頼等を行っている場合などが該当する。</t>
    <phoneticPr fontId="1"/>
  </si>
  <si>
    <t xml:space="preserve">　事務連絡「令和６年度における国民健康保険事業の実施状況報告について」（以下「令和６年度実施状況報告」という。）の様式9-4で設定している指標１～４を指し、指標１・２・４については、前年度の実施状況報告における令和６年度の目標数値と同数以上の場合を該当とし、指標３については、目標数値と同数以下の場合を該当として、全てが該当する場合は⑥について、２又は３個該当する場合は⑦について、プルダウンで「○」を選択すること。
</t>
    <rPh sb="63" eb="65">
      <t>セッテイ</t>
    </rPh>
    <rPh sb="69" eb="71">
      <t>シヒョウ</t>
    </rPh>
    <rPh sb="75" eb="76">
      <t>サ</t>
    </rPh>
    <rPh sb="91" eb="94">
      <t>ゼンネンド</t>
    </rPh>
    <rPh sb="95" eb="97">
      <t>ジッシ</t>
    </rPh>
    <rPh sb="97" eb="99">
      <t>ジョウキョウ</t>
    </rPh>
    <rPh sb="99" eb="101">
      <t>ホウコク</t>
    </rPh>
    <rPh sb="111" eb="113">
      <t>モクヒョウ</t>
    </rPh>
    <rPh sb="113" eb="115">
      <t>スウチ</t>
    </rPh>
    <rPh sb="116" eb="118">
      <t>ドウスウ</t>
    </rPh>
    <rPh sb="118" eb="120">
      <t>イジョウ</t>
    </rPh>
    <rPh sb="124" eb="126">
      <t>ガイトウ</t>
    </rPh>
    <rPh sb="129" eb="131">
      <t>シヒョウ</t>
    </rPh>
    <rPh sb="138" eb="140">
      <t>モクヒョウ</t>
    </rPh>
    <rPh sb="140" eb="142">
      <t>スウチ</t>
    </rPh>
    <rPh sb="143" eb="145">
      <t>ドウスウ</t>
    </rPh>
    <rPh sb="145" eb="147">
      <t>イカ</t>
    </rPh>
    <rPh sb="148" eb="150">
      <t>バアイ</t>
    </rPh>
    <rPh sb="151" eb="153">
      <t>ガイトウ</t>
    </rPh>
    <rPh sb="157" eb="158">
      <t>スベ</t>
    </rPh>
    <rPh sb="160" eb="162">
      <t>ガイトウ</t>
    </rPh>
    <rPh sb="164" eb="166">
      <t>バアイ</t>
    </rPh>
    <phoneticPr fontId="1"/>
  </si>
  <si>
    <t>　第三者求償の対象事案がない場合については、次のとおり評価する。
　「令和６年度実施状況報告」の様式9-4で任意目標（独自の指標）を設定しており、その目標を達成しているときは、⑥の評価対象とする。</t>
    <phoneticPr fontId="1"/>
  </si>
  <si>
    <t>指標⑥　適正かつ健全な事業運営の実施状況</t>
    <rPh sb="0" eb="2">
      <t>シヒョウ</t>
    </rPh>
    <rPh sb="4" eb="6">
      <t>テキセイ</t>
    </rPh>
    <rPh sb="8" eb="10">
      <t>ケンゼン</t>
    </rPh>
    <rPh sb="11" eb="13">
      <t>ジギョウ</t>
    </rPh>
    <rPh sb="13" eb="15">
      <t>ウンエイ</t>
    </rPh>
    <rPh sb="16" eb="18">
      <t>ジッシ</t>
    </rPh>
    <rPh sb="18" eb="20">
      <t>ジョウキョウ</t>
    </rPh>
    <phoneticPr fontId="1"/>
  </si>
  <si>
    <t>（ⅰ）適用の適正化状況</t>
    <rPh sb="3" eb="5">
      <t>テキヨウ</t>
    </rPh>
    <rPh sb="6" eb="9">
      <t>テキセイカ</t>
    </rPh>
    <rPh sb="9" eb="11">
      <t>ジョウキョウ</t>
    </rPh>
    <phoneticPr fontId="1"/>
  </si>
  <si>
    <t>（１）所得未申告世帯の調査（令和７年度の実施状況を評価）</t>
    <rPh sb="3" eb="5">
      <t>ショトク</t>
    </rPh>
    <rPh sb="5" eb="8">
      <t>ミシンコク</t>
    </rPh>
    <rPh sb="8" eb="10">
      <t>セタイ</t>
    </rPh>
    <rPh sb="11" eb="13">
      <t>チョウサ</t>
    </rPh>
    <phoneticPr fontId="1"/>
  </si>
  <si>
    <t>L-1</t>
    <phoneticPr fontId="1"/>
  </si>
  <si>
    <t>　未申告世帯が０の場合についても評価対象とする。</t>
    <rPh sb="1" eb="4">
      <t>ミシンコク</t>
    </rPh>
    <rPh sb="4" eb="6">
      <t>セタイ</t>
    </rPh>
    <rPh sb="9" eb="11">
      <t>バアイ</t>
    </rPh>
    <rPh sb="16" eb="18">
      <t>ヒョウカ</t>
    </rPh>
    <rPh sb="18" eb="20">
      <t>タイショウ</t>
    </rPh>
    <phoneticPr fontId="1"/>
  </si>
  <si>
    <t>　当初賦課決定時において、世帯員のうちの一人でも所得が把握出来ていなかった場合には、未申告世帯とみなす。ただし、世帯員の子どもが16歳以上であっても学生であるため未申告とみなさない等の取扱いを行っている市町村においては、当該者が属する世帯について未申告世帯とみなさないものとする。</t>
    <rPh sb="42" eb="45">
      <t>ミシンコク</t>
    </rPh>
    <rPh sb="45" eb="47">
      <t>セタイ</t>
    </rPh>
    <phoneticPr fontId="1"/>
  </si>
  <si>
    <t>（２）オンライン資格確認の資格情報を活用した適用の適正化（令和７年度の実施状況を評価）</t>
    <rPh sb="8" eb="10">
      <t>シカク</t>
    </rPh>
    <rPh sb="10" eb="12">
      <t>カクニン</t>
    </rPh>
    <rPh sb="13" eb="15">
      <t>シカク</t>
    </rPh>
    <rPh sb="15" eb="17">
      <t>ジョウホウ</t>
    </rPh>
    <rPh sb="18" eb="20">
      <t>カツヨウ</t>
    </rPh>
    <rPh sb="22" eb="24">
      <t>テキヨウ</t>
    </rPh>
    <rPh sb="25" eb="28">
      <t>テキセイカ</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</si>
  <si>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 xml:space="preserve">or </t>
    </r>
    <r>
      <rPr>
        <b/>
        <sz val="9"/>
        <color theme="1"/>
        <rFont val="游ゴシック"/>
        <family val="3"/>
        <charset val="128"/>
        <scheme val="minor"/>
      </rPr>
      <t>○ でaとbがともに○以外）</t>
    </r>
    <rPh sb="3" eb="6">
      <t>フセイゴウ</t>
    </rPh>
    <rPh sb="11" eb="14">
      <t>ミニュウリョク</t>
    </rPh>
    <phoneticPr fontId="1"/>
  </si>
  <si>
    <t>L-2</t>
    <phoneticPr fontId="1"/>
  </si>
  <si>
    <r>
      <t xml:space="preserve">b.【選択式】「加入勧奨ファイル」を活用しているか。
</t>
    </r>
    <r>
      <rPr>
        <sz val="9"/>
        <rFont val="游ゴシック"/>
        <family val="3"/>
        <charset val="128"/>
        <scheme val="minor"/>
      </rPr>
      <t>○：している　－：していない</t>
    </r>
    <rPh sb="8" eb="10">
      <t>カニュウ</t>
    </rPh>
    <rPh sb="10" eb="12">
      <t>カンショウ</t>
    </rPh>
    <rPh sb="18" eb="20">
      <t>カツヨウ</t>
    </rPh>
    <phoneticPr fontId="1"/>
  </si>
  <si>
    <t>※</t>
    <phoneticPr fontId="1"/>
  </si>
  <si>
    <t>　対象者が存在しない場合、「資格重複状況結果一覧」及び「加入勧奨ファイル」は出力（配信）されないが、当該出力（配信）の有無について毎月確認を行い、対象者の有無を毎月確認していれば、評価対象とする。</t>
    <rPh sb="25" eb="26">
      <t>オヨ</t>
    </rPh>
    <rPh sb="28" eb="30">
      <t>カニュウ</t>
    </rPh>
    <rPh sb="30" eb="32">
      <t>カンショウ</t>
    </rPh>
    <rPh sb="41" eb="43">
      <t>ハイシン</t>
    </rPh>
    <rPh sb="55" eb="57">
      <t>ハイシン</t>
    </rPh>
    <rPh sb="59" eb="61">
      <t>ウム</t>
    </rPh>
    <rPh sb="67" eb="69">
      <t>カクニン</t>
    </rPh>
    <phoneticPr fontId="1"/>
  </si>
  <si>
    <t>（ⅱ）給付の適正化状況</t>
    <rPh sb="3" eb="5">
      <t>キュウフ</t>
    </rPh>
    <rPh sb="6" eb="9">
      <t>テキセイカ</t>
    </rPh>
    <rPh sb="9" eb="11">
      <t>ジョウキョウ</t>
    </rPh>
    <phoneticPr fontId="1"/>
  </si>
  <si>
    <t>（１）レセプト点検の充実・強化（①②については令和７年度の実施状況を評価。③については令和６年度の実績を評価）</t>
    <rPh sb="7" eb="9">
      <t>テンケン</t>
    </rPh>
    <rPh sb="10" eb="12">
      <t>ジュウジツ</t>
    </rPh>
    <rPh sb="13" eb="15">
      <t>キョウカ</t>
    </rPh>
    <phoneticPr fontId="1"/>
  </si>
  <si>
    <t>L-3</t>
    <phoneticPr fontId="1"/>
  </si>
  <si>
    <r>
      <t>① 　柔道整復療養費について、多部位、長期または頻度が高い施術患者に対して、負傷部位や原因の調査等を実施し、患者に対する適正受診の指導を行っている場合　</t>
    </r>
    <r>
      <rPr>
        <sz val="8"/>
        <rFont val="游ゴシック"/>
        <family val="3"/>
        <charset val="128"/>
        <scheme val="minor"/>
      </rPr>
      <t>※1</t>
    </r>
    <phoneticPr fontId="1"/>
  </si>
  <si>
    <t>L-4</t>
    <phoneticPr fontId="1"/>
  </si>
  <si>
    <t>②　資格点検・内容点検ともにレセプト全件について実施しており、医科レセプトと調剤レセプトとの突合、縦覧点検、横覧点検、介護レセプトとの突合のすべてを実施している場合</t>
    <phoneticPr fontId="1"/>
  </si>
  <si>
    <t>L-5</t>
    <phoneticPr fontId="1"/>
  </si>
  <si>
    <t>【参考】(B)-(A)</t>
    <rPh sb="1" eb="3">
      <t>サンコウ</t>
    </rPh>
    <phoneticPr fontId="1"/>
  </si>
  <si>
    <t>令和５年度　財政効果額（円）(A)</t>
    <rPh sb="0" eb="2">
      <t>レイワ</t>
    </rPh>
    <rPh sb="3" eb="5">
      <t>ネンド</t>
    </rPh>
    <rPh sb="6" eb="8">
      <t>ザイセイ</t>
    </rPh>
    <rPh sb="8" eb="10">
      <t>コウカ</t>
    </rPh>
    <rPh sb="10" eb="11">
      <t>ガク</t>
    </rPh>
    <rPh sb="12" eb="13">
      <t>エン</t>
    </rPh>
    <phoneticPr fontId="1"/>
  </si>
  <si>
    <t>令和６年度　財政効果額（円）(B)</t>
    <rPh sb="3" eb="5">
      <t>ネンド</t>
    </rPh>
    <rPh sb="6" eb="8">
      <t>ザイセイ</t>
    </rPh>
    <rPh sb="8" eb="10">
      <t>コウカ</t>
    </rPh>
    <rPh sb="10" eb="11">
      <t>ガク</t>
    </rPh>
    <rPh sb="12" eb="13">
      <t>エン</t>
    </rPh>
    <phoneticPr fontId="1"/>
  </si>
  <si>
    <t>　「患者に対する適正受診の指導」については、調査の結果として適正な受診が行われていない事実を把握したのであれば、当然指導を行っているとの考えから、実際の指導の有無に限らず、調査票の送付をもって評価の基準としている。</t>
    <phoneticPr fontId="1"/>
  </si>
  <si>
    <t>　各年度の財政効果額は必ず入力すること。なお、入力する数値は、「令和６年度実施状況報告」の様式2-1　診療報酬明細書点検調査実施状況報告書（６）財政効果等の状況の合計（⑧+㉓+㉕／①）欄の数値を入力すること。</t>
    <phoneticPr fontId="1"/>
  </si>
  <si>
    <t>（２）一部負担金の適切な運営（令和７年度の実施状況を評価）</t>
    <rPh sb="3" eb="5">
      <t>イチブ</t>
    </rPh>
    <rPh sb="5" eb="8">
      <t>フタンキン</t>
    </rPh>
    <rPh sb="9" eb="11">
      <t>テキセツ</t>
    </rPh>
    <rPh sb="12" eb="14">
      <t>ウンエイ</t>
    </rPh>
    <phoneticPr fontId="1"/>
  </si>
  <si>
    <t>L-6</t>
    <phoneticPr fontId="1"/>
  </si>
  <si>
    <t>※</t>
  </si>
  <si>
    <t>　国民健康保険法第42条第２項に規定する保険者徴収について、条例等に規定を設けている場合であって、都道府県を通じて厚生労働省に報告している予算関係等資料の様式24「未収金に係る保険者徴収の実施状況」において、保険者徴収の実施欄に実施件数及び実施額を報告している場合は、プルダウンで「○」を選択すること。なお、医療機関から申請がない場合として評価されるのは、保険者徴収に係る条例等を定めている場合に限られる。</t>
    <rPh sb="1" eb="3">
      <t>コクミン</t>
    </rPh>
    <rPh sb="3" eb="5">
      <t>ケンコウ</t>
    </rPh>
    <phoneticPr fontId="1"/>
  </si>
  <si>
    <t>（ⅲ）保険料（税）収納対策状況</t>
    <rPh sb="3" eb="6">
      <t>ホケンリョウ</t>
    </rPh>
    <rPh sb="7" eb="8">
      <t>ゼイ</t>
    </rPh>
    <rPh sb="9" eb="11">
      <t>シュウノウ</t>
    </rPh>
    <rPh sb="11" eb="13">
      <t>タイサク</t>
    </rPh>
    <rPh sb="13" eb="15">
      <t>ジョウキョウ</t>
    </rPh>
    <phoneticPr fontId="1"/>
  </si>
  <si>
    <t>（１）保険料（税）収納率の確保・向上</t>
    <rPh sb="3" eb="6">
      <t>ホケンリョウ</t>
    </rPh>
    <rPh sb="7" eb="8">
      <t>ゼイ</t>
    </rPh>
    <rPh sb="9" eb="12">
      <t>シュウノウリツ</t>
    </rPh>
    <rPh sb="13" eb="15">
      <t>カクホ</t>
    </rPh>
    <rPh sb="16" eb="18">
      <t>コウジョウ</t>
    </rPh>
    <phoneticPr fontId="1"/>
  </si>
  <si>
    <t>L-7</t>
    <phoneticPr fontId="1"/>
  </si>
  <si>
    <t>①　令和６年度の普通徴収について、口座振替やクレジットカード払い等、自動引落により保険料を納付している世帯数の割合が、前年度より向上している場合</t>
    <rPh sb="17" eb="19">
      <t>コウザ</t>
    </rPh>
    <rPh sb="19" eb="21">
      <t>フリカエ</t>
    </rPh>
    <rPh sb="30" eb="31">
      <t>バラ</t>
    </rPh>
    <rPh sb="32" eb="33">
      <t>トウ</t>
    </rPh>
    <rPh sb="34" eb="36">
      <t>ジドウ</t>
    </rPh>
    <rPh sb="36" eb="37">
      <t>ヒ</t>
    </rPh>
    <rPh sb="37" eb="38">
      <t>オ</t>
    </rPh>
    <rPh sb="41" eb="44">
      <t>ホケンリョウ</t>
    </rPh>
    <rPh sb="45" eb="47">
      <t>ノウフ</t>
    </rPh>
    <rPh sb="51" eb="54">
      <t>セタイスウ</t>
    </rPh>
    <phoneticPr fontId="1"/>
  </si>
  <si>
    <t>L-8</t>
    <phoneticPr fontId="1"/>
  </si>
  <si>
    <t>コンビニ収納</t>
    <rPh sb="4" eb="6">
      <t>シュウノウ</t>
    </rPh>
    <phoneticPr fontId="1"/>
  </si>
  <si>
    <t>クレジットカード</t>
    <phoneticPr fontId="1"/>
  </si>
  <si>
    <t>マルチペイメントネットワークサービス</t>
  </si>
  <si>
    <t>ＱＲコード決済</t>
    <rPh sb="5" eb="7">
      <t>ケッサイ</t>
    </rPh>
    <phoneticPr fontId="1"/>
  </si>
  <si>
    <t>L-9</t>
    <phoneticPr fontId="1"/>
  </si>
  <si>
    <t>③　滞納者がいる場合において、再三の督促、催促にもかかわらず納付に応じない滞納者について、実情を踏まえた上で財産調査、差押え等の滞納処分を行う方針を定めており、かつ、滞納理由が経済的な困窮であること等を把握した場合に、自立相談支援機関を案内するなど、必要に応じて生活困窮者自立支援制度担当部局との連携を行っている場合</t>
    <phoneticPr fontId="1"/>
  </si>
  <si>
    <r>
      <t>ⅰ　取扱要領等の名称　</t>
    </r>
    <r>
      <rPr>
        <sz val="8"/>
        <rFont val="游ゴシック"/>
        <family val="3"/>
        <charset val="128"/>
        <scheme val="minor"/>
      </rPr>
      <t>※2</t>
    </r>
    <phoneticPr fontId="1"/>
  </si>
  <si>
    <r>
      <t>ⅱ　生活困窮者自立支援制度担当部局との連携の方法（回答欄から１つ選択）　</t>
    </r>
    <r>
      <rPr>
        <sz val="8"/>
        <rFont val="游ゴシック"/>
        <family val="3"/>
        <charset val="128"/>
        <scheme val="minor"/>
      </rPr>
      <t>※3</t>
    </r>
    <rPh sb="25" eb="28">
      <t>カイトウラン</t>
    </rPh>
    <rPh sb="32" eb="34">
      <t>センタク</t>
    </rPh>
    <phoneticPr fontId="1"/>
  </si>
  <si>
    <r>
      <t>ⅲ　</t>
    </r>
    <r>
      <rPr>
        <u/>
        <sz val="10"/>
        <rFont val="游ゴシック"/>
        <family val="3"/>
        <charset val="128"/>
        <scheme val="minor"/>
      </rPr>
      <t>（ⅱで「その他」を選択した場合のみ回答）</t>
    </r>
    <r>
      <rPr>
        <sz val="10"/>
        <rFont val="游ゴシック"/>
        <family val="3"/>
        <charset val="128"/>
        <scheme val="minor"/>
      </rPr>
      <t xml:space="preserve">
　　実施しているその他の連携方法　</t>
    </r>
    <r>
      <rPr>
        <sz val="8"/>
        <rFont val="游ゴシック"/>
        <family val="3"/>
        <charset val="128"/>
        <scheme val="minor"/>
      </rPr>
      <t>※4</t>
    </r>
    <rPh sb="8" eb="9">
      <t>タ</t>
    </rPh>
    <rPh sb="11" eb="13">
      <t>センタク</t>
    </rPh>
    <rPh sb="15" eb="17">
      <t>バアイ</t>
    </rPh>
    <rPh sb="19" eb="21">
      <t>カイトウ</t>
    </rPh>
    <rPh sb="25" eb="27">
      <t>ジッシ</t>
    </rPh>
    <rPh sb="33" eb="34">
      <t>タ</t>
    </rPh>
    <phoneticPr fontId="1"/>
  </si>
  <si>
    <t>L-10</t>
    <phoneticPr fontId="1"/>
  </si>
  <si>
    <t>④　滞納者がいる場合において、電話、訪問等を通じて納付相談を促し、電話又は窓口等における納付相談の機会を設けるとともに、納付相談に応じた滞納者に対して、災害その他特別の事情の有無を確認するとともに、必要に応じて保険料（税）の分割納付等による計画的な納付を促すという取組を行っていない場合</t>
    <phoneticPr fontId="1"/>
  </si>
  <si>
    <t>該当の有無
○：取組を実施している（または滞納者がいない）　
－：取組を実施していない</t>
  </si>
  <si>
    <t>L-11</t>
  </si>
  <si>
    <t>⑤　滞納者がいる場合において、必要に応じて、税関係の部署などと連携する等により差押えや換価、保険料（税）への充当のいずれも実施していない場合</t>
    <phoneticPr fontId="1"/>
  </si>
  <si>
    <r>
      <t>　保険料が自動引落（口座振替等）となっていない普通徴収の被保険者に対して、保険料の自主納付の方法・選択肢を拡大することで利便性の向上に資する取組を実施している場合に評価対象とする。口座振替は自主納付に該当しないことから、</t>
    </r>
    <r>
      <rPr>
        <u/>
        <sz val="9"/>
        <rFont val="游ゴシック"/>
        <family val="3"/>
        <charset val="128"/>
        <scheme val="minor"/>
      </rPr>
      <t>口座振替の勧奨事業や口座振替手続きの簡素化に関する取組は評価対象外とする</t>
    </r>
    <r>
      <rPr>
        <sz val="9"/>
        <rFont val="游ゴシック"/>
        <family val="3"/>
        <charset val="128"/>
        <scheme val="minor"/>
      </rPr>
      <t>。</t>
    </r>
    <rPh sb="10" eb="12">
      <t>コウザ</t>
    </rPh>
    <rPh sb="12" eb="14">
      <t>フリカエ</t>
    </rPh>
    <rPh sb="14" eb="15">
      <t>トウ</t>
    </rPh>
    <rPh sb="23" eb="25">
      <t>フツウ</t>
    </rPh>
    <rPh sb="25" eb="27">
      <t>チョウシュウ</t>
    </rPh>
    <rPh sb="46" eb="48">
      <t>ホウホウ</t>
    </rPh>
    <rPh sb="49" eb="52">
      <t>センタクシ</t>
    </rPh>
    <rPh sb="53" eb="55">
      <t>カクダイ</t>
    </rPh>
    <rPh sb="64" eb="66">
      <t>コウジョウ</t>
    </rPh>
    <rPh sb="67" eb="68">
      <t>シ</t>
    </rPh>
    <rPh sb="70" eb="72">
      <t>トリクミ</t>
    </rPh>
    <rPh sb="73" eb="75">
      <t>ジッシ</t>
    </rPh>
    <rPh sb="79" eb="81">
      <t>バアイ</t>
    </rPh>
    <rPh sb="82" eb="84">
      <t>ヒョウカ</t>
    </rPh>
    <rPh sb="84" eb="86">
      <t>タイショウ</t>
    </rPh>
    <rPh sb="90" eb="92">
      <t>コウザ</t>
    </rPh>
    <rPh sb="92" eb="94">
      <t>フリカエ</t>
    </rPh>
    <rPh sb="95" eb="97">
      <t>ジシュ</t>
    </rPh>
    <rPh sb="97" eb="99">
      <t>ノウフ</t>
    </rPh>
    <rPh sb="100" eb="102">
      <t>ガイトウ</t>
    </rPh>
    <rPh sb="110" eb="112">
      <t>コウザ</t>
    </rPh>
    <rPh sb="112" eb="114">
      <t>フリカエ</t>
    </rPh>
    <rPh sb="115" eb="117">
      <t>カンショウ</t>
    </rPh>
    <rPh sb="117" eb="119">
      <t>ジギョウ</t>
    </rPh>
    <rPh sb="120" eb="122">
      <t>コウザ</t>
    </rPh>
    <rPh sb="122" eb="124">
      <t>フリカエ</t>
    </rPh>
    <rPh sb="124" eb="126">
      <t>テツヅ</t>
    </rPh>
    <rPh sb="128" eb="131">
      <t>カンソカ</t>
    </rPh>
    <rPh sb="132" eb="133">
      <t>カン</t>
    </rPh>
    <rPh sb="135" eb="137">
      <t>トリクミ</t>
    </rPh>
    <rPh sb="138" eb="140">
      <t>ヒョウカ</t>
    </rPh>
    <rPh sb="140" eb="142">
      <t>タイショウ</t>
    </rPh>
    <rPh sb="142" eb="143">
      <t>ガイ</t>
    </rPh>
    <phoneticPr fontId="1"/>
  </si>
  <si>
    <t>　「滞納処分を行う方針」を定めている場合には、方針を定めている取扱要領等の名称を入力すること。取扱要領を策定していない場合であっても、各市町村における一律の方針を定めたもの（担当者マニュアル等）がある場合は、評価対象とするため、その旨を入力すること。</t>
    <rPh sb="2" eb="4">
      <t>タイノウ</t>
    </rPh>
    <rPh sb="4" eb="6">
      <t>ショブン</t>
    </rPh>
    <rPh sb="7" eb="8">
      <t>オコナ</t>
    </rPh>
    <phoneticPr fontId="1"/>
  </si>
  <si>
    <t>　回答欄から、滞納理由が経済的な困窮であること等を把握した場合の生活困窮者自立支援制度担当部局との連携方法について、「庁内の担当部局（自立支援担当、福祉担当）や自立相談支援機関（社会福祉協議会等）に対する案内や対応依頼を実施」、「その他」の中から選択すること。</t>
    <rPh sb="1" eb="4">
      <t>カイトウラン</t>
    </rPh>
    <rPh sb="25" eb="27">
      <t>ハアク</t>
    </rPh>
    <rPh sb="29" eb="31">
      <t>バアイ</t>
    </rPh>
    <rPh sb="51" eb="53">
      <t>ホウホウ</t>
    </rPh>
    <rPh sb="117" eb="118">
      <t>タ</t>
    </rPh>
    <rPh sb="120" eb="121">
      <t>ナカ</t>
    </rPh>
    <rPh sb="123" eb="125">
      <t>センタク</t>
    </rPh>
    <phoneticPr fontId="1"/>
  </si>
  <si>
    <t>　ⅱで「その他」を選択した場合、実施している生活困窮者自立支援制度担当部局との連携方法を具体的に記載すること。</t>
    <rPh sb="6" eb="7">
      <t>タ</t>
    </rPh>
    <rPh sb="9" eb="11">
      <t>センタク</t>
    </rPh>
    <rPh sb="13" eb="15">
      <t>バアイ</t>
    </rPh>
    <rPh sb="16" eb="18">
      <t>ジッシ</t>
    </rPh>
    <rPh sb="22" eb="24">
      <t>セイカツ</t>
    </rPh>
    <rPh sb="24" eb="27">
      <t>コンキュウシャ</t>
    </rPh>
    <rPh sb="27" eb="29">
      <t>ジリツ</t>
    </rPh>
    <rPh sb="29" eb="31">
      <t>シエン</t>
    </rPh>
    <rPh sb="31" eb="33">
      <t>セイド</t>
    </rPh>
    <rPh sb="33" eb="35">
      <t>タントウ</t>
    </rPh>
    <rPh sb="35" eb="37">
      <t>ブキョク</t>
    </rPh>
    <rPh sb="41" eb="43">
      <t>ホウホウ</t>
    </rPh>
    <rPh sb="44" eb="47">
      <t>グタイテキ</t>
    </rPh>
    <rPh sb="48" eb="50">
      <t>キサイ</t>
    </rPh>
    <phoneticPr fontId="1"/>
  </si>
  <si>
    <t>（２）外国人被保険者への周知</t>
    <rPh sb="3" eb="5">
      <t>ガイコク</t>
    </rPh>
    <rPh sb="5" eb="6">
      <t>ジン</t>
    </rPh>
    <rPh sb="6" eb="10">
      <t>ヒホケンシャ</t>
    </rPh>
    <rPh sb="12" eb="14">
      <t>シュウチ</t>
    </rPh>
    <phoneticPr fontId="1"/>
  </si>
  <si>
    <t>L-12</t>
    <phoneticPr fontId="1"/>
  </si>
  <si>
    <t>L-13</t>
    <phoneticPr fontId="1"/>
  </si>
  <si>
    <t>②　住基登録を行う部署での手続後に国保部署の窓口を案内する等の切れ目のない業務フローの確立や、外国人転入者向けのリーフレットに国保の制度説明も掲載するなど、他部署と連携した加入手続や制度の説明を行っている場合</t>
    <phoneticPr fontId="1"/>
  </si>
  <si>
    <t>L-14</t>
    <phoneticPr fontId="1"/>
  </si>
  <si>
    <t>③　庁内にて翻訳機や外国語対応のための可能な専任の人員等により国保制度の説明を行える体制が恒常的に整っている場合</t>
    <phoneticPr fontId="1"/>
  </si>
  <si>
    <t>（ⅳ）法定外繰入の解消等</t>
    <rPh sb="3" eb="6">
      <t>ホウテイガイ</t>
    </rPh>
    <rPh sb="6" eb="7">
      <t>ク</t>
    </rPh>
    <rPh sb="7" eb="8">
      <t>イ</t>
    </rPh>
    <rPh sb="9" eb="11">
      <t>カイショウ</t>
    </rPh>
    <rPh sb="11" eb="12">
      <t>ナド</t>
    </rPh>
    <phoneticPr fontId="1"/>
  </si>
  <si>
    <t>　決算補填等目的の法定外一般会計繰入等の削減（令和６年度の実施状況を評価）※⑨を除く</t>
    <rPh sb="1" eb="3">
      <t>ケッサン</t>
    </rPh>
    <rPh sb="3" eb="6">
      <t>ホテンナド</t>
    </rPh>
    <rPh sb="6" eb="8">
      <t>モクテキ</t>
    </rPh>
    <rPh sb="9" eb="11">
      <t>ホウテイ</t>
    </rPh>
    <rPh sb="11" eb="12">
      <t>ガイ</t>
    </rPh>
    <rPh sb="12" eb="14">
      <t>イッパン</t>
    </rPh>
    <rPh sb="14" eb="16">
      <t>カイケイ</t>
    </rPh>
    <rPh sb="16" eb="18">
      <t>クリイレ</t>
    </rPh>
    <rPh sb="18" eb="19">
      <t>トウ</t>
    </rPh>
    <rPh sb="20" eb="22">
      <t>サクゲン</t>
    </rPh>
    <rPh sb="23" eb="25">
      <t>レイワ</t>
    </rPh>
    <rPh sb="26" eb="28">
      <t>ネンド</t>
    </rPh>
    <rPh sb="29" eb="31">
      <t>ジッシ</t>
    </rPh>
    <rPh sb="31" eb="33">
      <t>ジョウキョウ</t>
    </rPh>
    <rPh sb="34" eb="36">
      <t>ヒョウカ</t>
    </rPh>
    <rPh sb="40" eb="41">
      <t>ノゾ</t>
    </rPh>
    <phoneticPr fontId="1"/>
  </si>
  <si>
    <t>"・下の評価判定項目ａの入力欄において、該当するものを選択してください。
・該当する指標等にｂ～ｈを確認するよう表示された場合は、その評価判定項目を入力してください。
・該当する指標等に①または「該当なし」が表示された場合は、それ以降の評価判定項目は入力しないで、次の評価指標入力欄に進んでください。また、該当する指標等に②～⑧のいずれかが表示された場合は、iの確認に進んでください。
・評価指標入力欄においては、該当する指標では○、その他の指標では－を選択してください。「該当なし」の場合は、全ての指標で－を選択してください。"</t>
    <rPh sb="4" eb="6">
      <t>ヒョウカ</t>
    </rPh>
    <rPh sb="6" eb="8">
      <t>ハンテイ</t>
    </rPh>
    <rPh sb="8" eb="10">
      <t>コウモク</t>
    </rPh>
    <rPh sb="12" eb="15">
      <t>ニュウリョクラン</t>
    </rPh>
    <rPh sb="20" eb="22">
      <t>ガイトウ</t>
    </rPh>
    <rPh sb="27" eb="29">
      <t>センタク</t>
    </rPh>
    <rPh sb="120" eb="122">
      <t>ガイトウ</t>
    </rPh>
    <rPh sb="124" eb="127">
      <t>シヒョウトウ</t>
    </rPh>
    <rPh sb="141" eb="143">
      <t>ガイトウ</t>
    </rPh>
    <rPh sb="147" eb="149">
      <t>ヒョウジ</t>
    </rPh>
    <rPh sb="181" eb="183">
      <t>カクニン</t>
    </rPh>
    <rPh sb="184" eb="185">
      <t>スス</t>
    </rPh>
    <rPh sb="194" eb="196">
      <t>バアイ</t>
    </rPh>
    <rPh sb="200" eb="202">
      <t>イコウ</t>
    </rPh>
    <rPh sb="203" eb="205">
      <t>ヒョウカ</t>
    </rPh>
    <rPh sb="205" eb="207">
      <t>ハンテイ</t>
    </rPh>
    <rPh sb="207" eb="209">
      <t>コウモク</t>
    </rPh>
    <rPh sb="210" eb="212">
      <t>ニュウリョク</t>
    </rPh>
    <rPh sb="217" eb="218">
      <t>ツギ</t>
    </rPh>
    <phoneticPr fontId="1"/>
  </si>
  <si>
    <t>評価判定項目</t>
    <rPh sb="0" eb="2">
      <t>ヒョウカ</t>
    </rPh>
    <rPh sb="2" eb="4">
      <t>ハンテイ</t>
    </rPh>
    <rPh sb="4" eb="6">
      <t>コウモク</t>
    </rPh>
    <phoneticPr fontId="1"/>
  </si>
  <si>
    <t>該当する指標等</t>
    <rPh sb="0" eb="2">
      <t>ガイトウ</t>
    </rPh>
    <rPh sb="4" eb="6">
      <t>シヒョウ</t>
    </rPh>
    <rPh sb="6" eb="7">
      <t>トウ</t>
    </rPh>
    <phoneticPr fontId="1"/>
  </si>
  <si>
    <t>ａ</t>
    <phoneticPr fontId="1"/>
  </si>
  <si>
    <r>
      <t xml:space="preserve">令和６年度決算において決算補填等目的の法定外一般会計繰入等を行っているか。  </t>
    </r>
    <r>
      <rPr>
        <sz val="8"/>
        <rFont val="游ゴシック"/>
        <family val="3"/>
        <charset val="128"/>
        <scheme val="minor"/>
      </rPr>
      <t>※1</t>
    </r>
    <phoneticPr fontId="1"/>
  </si>
  <si>
    <t>ｂ</t>
    <phoneticPr fontId="1"/>
  </si>
  <si>
    <r>
      <t xml:space="preserve">赤字削減・解消計画策定対象市町村か。  </t>
    </r>
    <r>
      <rPr>
        <sz val="8"/>
        <rFont val="游ゴシック"/>
        <family val="3"/>
        <charset val="128"/>
        <scheme val="minor"/>
      </rPr>
      <t>※2</t>
    </r>
    <phoneticPr fontId="1"/>
  </si>
  <si>
    <t>該当なし</t>
    <rPh sb="0" eb="2">
      <t>ガイトウ</t>
    </rPh>
    <phoneticPr fontId="1"/>
  </si>
  <si>
    <t>c</t>
    <phoneticPr fontId="1"/>
  </si>
  <si>
    <r>
      <t>赤字の削減目標年次、削減予定額(率)及び具体的な取組内容を定めた赤字削減・解消計画を策定しているか。</t>
    </r>
    <r>
      <rPr>
        <sz val="8"/>
        <rFont val="游ゴシック"/>
        <family val="3"/>
        <charset val="128"/>
        <scheme val="minor"/>
      </rPr>
      <t>※３</t>
    </r>
    <phoneticPr fontId="1"/>
  </si>
  <si>
    <t>⑧</t>
    <phoneticPr fontId="1"/>
  </si>
  <si>
    <t>d</t>
    <phoneticPr fontId="1"/>
  </si>
  <si>
    <r>
      <t>令和６年度決算において決算補填等目的の法定外一般会計繰入等の金額が令和５年度より減少したか。　</t>
    </r>
    <r>
      <rPr>
        <sz val="8"/>
        <rFont val="游ゴシック"/>
        <family val="3"/>
        <charset val="128"/>
        <scheme val="minor"/>
      </rPr>
      <t>※1</t>
    </r>
    <phoneticPr fontId="1"/>
  </si>
  <si>
    <t>e</t>
    <phoneticPr fontId="1"/>
  </si>
  <si>
    <r>
      <t>赤字の解消予定年度は、令和７年度～令和８年度、令和９年度～17年度、令和18年度以降のいずれか。　</t>
    </r>
    <r>
      <rPr>
        <sz val="8"/>
        <rFont val="游ゴシック"/>
        <family val="3"/>
        <charset val="128"/>
        <scheme val="minor"/>
      </rPr>
      <t>※4※5</t>
    </r>
    <rPh sb="0" eb="2">
      <t>アカジ</t>
    </rPh>
    <rPh sb="3" eb="5">
      <t>カイショウ</t>
    </rPh>
    <rPh sb="5" eb="7">
      <t>ヨテイ</t>
    </rPh>
    <rPh sb="7" eb="9">
      <t>ネンド</t>
    </rPh>
    <rPh sb="23" eb="25">
      <t>レイワ</t>
    </rPh>
    <rPh sb="26" eb="28">
      <t>ネンド</t>
    </rPh>
    <rPh sb="31" eb="33">
      <t>ネンド</t>
    </rPh>
    <rPh sb="34" eb="36">
      <t>レイワ</t>
    </rPh>
    <rPh sb="38" eb="40">
      <t>ネンド</t>
    </rPh>
    <rPh sb="40" eb="42">
      <t>イコウ</t>
    </rPh>
    <phoneticPr fontId="1"/>
  </si>
  <si>
    <t>f</t>
    <phoneticPr fontId="1"/>
  </si>
  <si>
    <r>
      <t xml:space="preserve">（赤字の解消予定年度：令和７年度～８年度）
令和６年度の削減予定額（率）を達成し、かつ、計画初年度からの平均削減予定額(率)が10%以上か。
</t>
    </r>
    <r>
      <rPr>
        <sz val="6"/>
        <rFont val="游ゴシック"/>
        <family val="3"/>
        <charset val="128"/>
        <scheme val="minor"/>
      </rPr>
      <t xml:space="preserve">  </t>
    </r>
    <r>
      <rPr>
        <sz val="8"/>
        <rFont val="游ゴシック"/>
        <family val="3"/>
        <charset val="128"/>
        <scheme val="minor"/>
      </rPr>
      <t>※4※5※6</t>
    </r>
    <rPh sb="18" eb="20">
      <t>ネンド</t>
    </rPh>
    <rPh sb="66" eb="68">
      <t>イジョウ</t>
    </rPh>
    <phoneticPr fontId="1"/>
  </si>
  <si>
    <t>②・③</t>
    <phoneticPr fontId="1"/>
  </si>
  <si>
    <t>令和７年度～８年度</t>
    <phoneticPr fontId="1"/>
  </si>
  <si>
    <t>g</t>
    <phoneticPr fontId="1"/>
  </si>
  <si>
    <r>
      <t xml:space="preserve">（赤字の解消予定年度：令和９年度～17年度）
令和６年度の削減予定額（率）を達成し、かつ、計画初年度からの平均削減予定額(率)が10%以上か。
</t>
    </r>
    <r>
      <rPr>
        <sz val="8"/>
        <rFont val="游ゴシック"/>
        <family val="3"/>
        <charset val="128"/>
        <scheme val="minor"/>
      </rPr>
      <t xml:space="preserve">  ※4※5※6</t>
    </r>
    <rPh sb="19" eb="21">
      <t>ネンド</t>
    </rPh>
    <phoneticPr fontId="1"/>
  </si>
  <si>
    <t>④・⑤</t>
    <phoneticPr fontId="1"/>
  </si>
  <si>
    <t>令和９年度～17年度</t>
    <rPh sb="8" eb="10">
      <t>ネンド</t>
    </rPh>
    <phoneticPr fontId="1"/>
  </si>
  <si>
    <t>h</t>
    <phoneticPr fontId="1"/>
  </si>
  <si>
    <r>
      <t xml:space="preserve">（赤字の解消予定年度：令和18年度以降）
令和６年度の削減予定額（率）を達成し、かつ、計画初年度からの平均削減予定額(率)が10%以上か。
</t>
    </r>
    <r>
      <rPr>
        <sz val="8"/>
        <rFont val="游ゴシック"/>
        <family val="3"/>
        <charset val="128"/>
        <scheme val="minor"/>
      </rPr>
      <t xml:space="preserve">  ※4※5※6</t>
    </r>
    <phoneticPr fontId="1"/>
  </si>
  <si>
    <t>⑥・⑦</t>
    <phoneticPr fontId="1"/>
  </si>
  <si>
    <t>令和18年度以降</t>
    <rPh sb="0" eb="2">
      <t>レイワ</t>
    </rPh>
    <rPh sb="4" eb="6">
      <t>ネンド</t>
    </rPh>
    <rPh sb="6" eb="8">
      <t>イコウ</t>
    </rPh>
    <phoneticPr fontId="1"/>
  </si>
  <si>
    <t>i</t>
    <phoneticPr fontId="1"/>
  </si>
  <si>
    <t>令和７年度中（解消予定年度が令和18年度以降である市町村については、解消予定年度を令和17年度以前）に赤字削減・解消計画の見直しを行い、解消予定年度を繰り上げたか。</t>
    <phoneticPr fontId="1"/>
  </si>
  <si>
    <t>⑨</t>
    <phoneticPr fontId="1"/>
  </si>
  <si>
    <t>▼入力内容チェック</t>
    <rPh sb="1" eb="3">
      <t>ニュウリョク</t>
    </rPh>
    <rPh sb="3" eb="5">
      <t>ナイヨウ</t>
    </rPh>
    <phoneticPr fontId="1"/>
  </si>
  <si>
    <t>回答する指標番号⇒
（この番号以外の欄には、⑨を除き「ー」を入力すること）</t>
    <rPh sb="0" eb="2">
      <t>カイトウ</t>
    </rPh>
    <rPh sb="4" eb="6">
      <t>シヒョウ</t>
    </rPh>
    <rPh sb="6" eb="8">
      <t>バンゴウ</t>
    </rPh>
    <rPh sb="13" eb="15">
      <t>バンゴウ</t>
    </rPh>
    <rPh sb="15" eb="17">
      <t>イガイ</t>
    </rPh>
    <rPh sb="18" eb="19">
      <t>ラン</t>
    </rPh>
    <rPh sb="24" eb="25">
      <t>ノゾ</t>
    </rPh>
    <rPh sb="30" eb="32">
      <t>ニュウリョク</t>
    </rPh>
    <phoneticPr fontId="1"/>
  </si>
  <si>
    <t>　「決算補填等目的の法定外一般会計繰入等」とは、市町村の国民健康保険特別会計（事業勘定）における「決算補填等目的の法定外一般会計繰入金」及び「繰上充用金の新規増加分」をいう。「決算補填等目的の法定外一般会計繰入金」の額は、「令和６年度実施状況報告」の様式5-1　の「決算補填等目的欄」に計上される額を確認すること。「繰上充用金の新規増加分」は、事業年報の報告内容を確認すること。</t>
    <phoneticPr fontId="1"/>
  </si>
  <si>
    <t>　平成30年1月29日付保国発0129第2号「国民健康保険保険者の赤字削減・解消計画の策定等について」に基づく赤字削減・解消計画の策定対象市町村か確認すること。なお、令和６年度を計画期間に含む赤字削減・解消計画を対象とし、令和７年度が計画初年度の場合は「対象でない」とする。</t>
    <rPh sb="1" eb="3">
      <t>ヘイセイ</t>
    </rPh>
    <rPh sb="5" eb="6">
      <t>ネン</t>
    </rPh>
    <rPh sb="7" eb="8">
      <t>ツキ</t>
    </rPh>
    <rPh sb="10" eb="11">
      <t>ヒ</t>
    </rPh>
    <rPh sb="11" eb="12">
      <t>ツ</t>
    </rPh>
    <rPh sb="12" eb="13">
      <t>ホ</t>
    </rPh>
    <rPh sb="13" eb="14">
      <t>クニ</t>
    </rPh>
    <rPh sb="14" eb="15">
      <t>ハツ</t>
    </rPh>
    <rPh sb="19" eb="20">
      <t>ダイ</t>
    </rPh>
    <rPh sb="21" eb="22">
      <t>ゴウ</t>
    </rPh>
    <rPh sb="23" eb="25">
      <t>コクミン</t>
    </rPh>
    <rPh sb="25" eb="27">
      <t>ケンコウ</t>
    </rPh>
    <rPh sb="27" eb="29">
      <t>ホケン</t>
    </rPh>
    <rPh sb="29" eb="32">
      <t>ホケンシャ</t>
    </rPh>
    <rPh sb="33" eb="35">
      <t>アカジ</t>
    </rPh>
    <rPh sb="35" eb="37">
      <t>サクゲン</t>
    </rPh>
    <rPh sb="38" eb="40">
      <t>カイショウ</t>
    </rPh>
    <rPh sb="40" eb="42">
      <t>ケイカク</t>
    </rPh>
    <rPh sb="43" eb="45">
      <t>サクテイ</t>
    </rPh>
    <rPh sb="45" eb="46">
      <t>ナド</t>
    </rPh>
    <rPh sb="52" eb="53">
      <t>モト</t>
    </rPh>
    <rPh sb="55" eb="57">
      <t>アカジ</t>
    </rPh>
    <rPh sb="57" eb="59">
      <t>サクゲン</t>
    </rPh>
    <rPh sb="60" eb="62">
      <t>カイショウ</t>
    </rPh>
    <rPh sb="62" eb="64">
      <t>ケイカク</t>
    </rPh>
    <rPh sb="65" eb="67">
      <t>サクテイ</t>
    </rPh>
    <rPh sb="67" eb="72">
      <t>タイショウシチョウソン</t>
    </rPh>
    <rPh sb="73" eb="75">
      <t>カクニン</t>
    </rPh>
    <phoneticPr fontId="1"/>
  </si>
  <si>
    <t>　cにおいて、計画策定対象市町村であるにもかかわらず、赤字削減・解消計画を策定していない場合は、評価指標の⑧に該当するものとみなす。</t>
    <rPh sb="7" eb="9">
      <t>ケイカク</t>
    </rPh>
    <rPh sb="9" eb="11">
      <t>サクテイ</t>
    </rPh>
    <rPh sb="11" eb="13">
      <t>タイショウ</t>
    </rPh>
    <rPh sb="13" eb="16">
      <t>シチョウソン</t>
    </rPh>
    <rPh sb="27" eb="29">
      <t>アカジ</t>
    </rPh>
    <rPh sb="29" eb="31">
      <t>サクゲン</t>
    </rPh>
    <rPh sb="32" eb="34">
      <t>カイショウ</t>
    </rPh>
    <rPh sb="34" eb="36">
      <t>ケイカク</t>
    </rPh>
    <rPh sb="37" eb="39">
      <t>サクテイ</t>
    </rPh>
    <rPh sb="44" eb="46">
      <t>バアイ</t>
    </rPh>
    <rPh sb="48" eb="50">
      <t>ヒョウカ</t>
    </rPh>
    <rPh sb="50" eb="52">
      <t>シヒョウ</t>
    </rPh>
    <rPh sb="55" eb="57">
      <t>ガイトウ</t>
    </rPh>
    <phoneticPr fontId="1"/>
  </si>
  <si>
    <t>　平成30年1月29日付保国発0129第2号「国民健康保険保険者の赤字削減・解消計画の策定等について」に基づく赤字削減・解消計画の記載内容を確認すること。</t>
    <rPh sb="1" eb="3">
      <t>ヘイセイ</t>
    </rPh>
    <rPh sb="5" eb="6">
      <t>ネン</t>
    </rPh>
    <rPh sb="7" eb="8">
      <t>ツキ</t>
    </rPh>
    <rPh sb="10" eb="11">
      <t>ヒ</t>
    </rPh>
    <rPh sb="11" eb="12">
      <t>ツ</t>
    </rPh>
    <rPh sb="12" eb="13">
      <t>ホ</t>
    </rPh>
    <rPh sb="13" eb="14">
      <t>クニ</t>
    </rPh>
    <rPh sb="14" eb="15">
      <t>ハツ</t>
    </rPh>
    <rPh sb="19" eb="20">
      <t>ダイ</t>
    </rPh>
    <rPh sb="21" eb="22">
      <t>ゴウ</t>
    </rPh>
    <rPh sb="23" eb="25">
      <t>コクミン</t>
    </rPh>
    <rPh sb="25" eb="27">
      <t>ケンコウ</t>
    </rPh>
    <rPh sb="27" eb="29">
      <t>ホケン</t>
    </rPh>
    <rPh sb="29" eb="32">
      <t>ホケンシャ</t>
    </rPh>
    <rPh sb="33" eb="35">
      <t>アカジ</t>
    </rPh>
    <rPh sb="35" eb="37">
      <t>サクゲン</t>
    </rPh>
    <rPh sb="38" eb="40">
      <t>カイショウ</t>
    </rPh>
    <rPh sb="40" eb="42">
      <t>ケイカク</t>
    </rPh>
    <rPh sb="43" eb="45">
      <t>サクテイ</t>
    </rPh>
    <rPh sb="45" eb="46">
      <t>ナド</t>
    </rPh>
    <rPh sb="52" eb="53">
      <t>モト</t>
    </rPh>
    <rPh sb="55" eb="57">
      <t>アカジ</t>
    </rPh>
    <rPh sb="57" eb="59">
      <t>サクゲン</t>
    </rPh>
    <rPh sb="60" eb="62">
      <t>カイショウ</t>
    </rPh>
    <rPh sb="62" eb="64">
      <t>ケイカク</t>
    </rPh>
    <rPh sb="65" eb="67">
      <t>キサイ</t>
    </rPh>
    <rPh sb="67" eb="69">
      <t>ナイヨウ</t>
    </rPh>
    <rPh sb="70" eb="72">
      <t>カクニン</t>
    </rPh>
    <phoneticPr fontId="1"/>
  </si>
  <si>
    <t>　令和６年度当初時点の計画内容（令和６年９月までに提出する令和５年度の実施状況報告書に併せて変更計画書を提出した場合はその計画内容）に限る。</t>
    <rPh sb="11" eb="13">
      <t>ケイカク</t>
    </rPh>
    <rPh sb="13" eb="15">
      <t>ナイヨウ</t>
    </rPh>
    <rPh sb="16" eb="18">
      <t>レイワ</t>
    </rPh>
    <rPh sb="19" eb="20">
      <t>ネン</t>
    </rPh>
    <rPh sb="21" eb="22">
      <t>ガツ</t>
    </rPh>
    <rPh sb="25" eb="27">
      <t>テイシュツ</t>
    </rPh>
    <rPh sb="35" eb="41">
      <t>ジッシジョウキョウホウコク</t>
    </rPh>
    <rPh sb="41" eb="42">
      <t>ショ</t>
    </rPh>
    <rPh sb="48" eb="51">
      <t>ケイカクショ</t>
    </rPh>
    <rPh sb="52" eb="54">
      <t>テイシュツ</t>
    </rPh>
    <rPh sb="63" eb="65">
      <t>ナイヨウ</t>
    </rPh>
    <rPh sb="67" eb="68">
      <t>カギ</t>
    </rPh>
    <phoneticPr fontId="1"/>
  </si>
  <si>
    <t xml:space="preserve">　令和６年度の削減予定額（率）を達成している場合、計画初年度から令和６年度までの平均削減予定額（率）が、赤字削減・解消計画に記載している解消すべき赤字額の合計の10％以上であるか確認すること。
</t>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</si>
  <si>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該当する指標欄との不一致　</t>
    </r>
    <r>
      <rPr>
        <sz val="9"/>
        <color theme="1"/>
        <rFont val="游ゴシック"/>
        <family val="3"/>
        <charset val="128"/>
        <scheme val="minor"/>
      </rPr>
      <t>or</t>
    </r>
    <r>
      <rPr>
        <b/>
        <sz val="9"/>
        <color theme="1"/>
        <rFont val="游ゴシック"/>
        <family val="3"/>
        <charset val="128"/>
        <scheme val="minor"/>
      </rPr>
      <t xml:space="preserve">  複数の評価指標項目で○あり）</t>
    </r>
    <rPh sb="3" eb="6">
      <t>フセイゴウ</t>
    </rPh>
    <rPh sb="11" eb="14">
      <t>ミニュウリョク</t>
    </rPh>
    <phoneticPr fontId="1"/>
  </si>
  <si>
    <t>L-15</t>
    <phoneticPr fontId="1"/>
  </si>
  <si>
    <r>
      <t xml:space="preserve">①　令和６年度決算において決算補填等目的の法定外一般会計繰入等を行っていない場合  </t>
    </r>
    <r>
      <rPr>
        <sz val="8"/>
        <rFont val="游ゴシック"/>
        <family val="3"/>
        <charset val="128"/>
        <scheme val="minor"/>
      </rPr>
      <t>※1</t>
    </r>
    <rPh sb="5" eb="7">
      <t>ネンド</t>
    </rPh>
    <rPh sb="7" eb="9">
      <t>ケッサン</t>
    </rPh>
    <rPh sb="13" eb="15">
      <t>ケッサン</t>
    </rPh>
    <rPh sb="15" eb="17">
      <t>ホテン</t>
    </rPh>
    <rPh sb="17" eb="18">
      <t>ナド</t>
    </rPh>
    <rPh sb="18" eb="20">
      <t>モクテキ</t>
    </rPh>
    <rPh sb="21" eb="24">
      <t>ホウテイガイ</t>
    </rPh>
    <rPh sb="24" eb="26">
      <t>イッパン</t>
    </rPh>
    <rPh sb="26" eb="28">
      <t>カイケイ</t>
    </rPh>
    <rPh sb="28" eb="29">
      <t>ク</t>
    </rPh>
    <rPh sb="29" eb="30">
      <t>イ</t>
    </rPh>
    <rPh sb="30" eb="31">
      <t>ナド</t>
    </rPh>
    <rPh sb="32" eb="33">
      <t>オコナ</t>
    </rPh>
    <rPh sb="38" eb="40">
      <t>バアイ</t>
    </rPh>
    <phoneticPr fontId="1"/>
  </si>
  <si>
    <r>
      <t>　赤字の削減目標年次、削減予定額（率）及び具体的な取組内容を定めた赤字削減・解消計画を策定しており、
　・令和６年度決算において決算補填等目的の法定外一般会計繰入等の金額が減少
　・解消予定年度が令和７年度及び令和８年度
の場合であって、次の要件に該当している場合　</t>
    </r>
    <r>
      <rPr>
        <sz val="8"/>
        <rFont val="游ゴシック"/>
        <family val="3"/>
        <charset val="128"/>
        <scheme val="minor"/>
      </rPr>
      <t>※1</t>
    </r>
    <phoneticPr fontId="1"/>
  </si>
  <si>
    <t>L-16</t>
    <phoneticPr fontId="1"/>
  </si>
  <si>
    <t>②　令和６年度の削減予定額（率）を達成している場合　
※　計画初年度からの平均削減予定額（率）が10％未満の場合は、達成していたとしても③とする。</t>
    <phoneticPr fontId="1"/>
  </si>
  <si>
    <t>L-17</t>
    <phoneticPr fontId="1"/>
  </si>
  <si>
    <t>③　令和６年度決算において削減予定額（率）を達成していない場合</t>
    <phoneticPr fontId="1"/>
  </si>
  <si>
    <r>
      <t>　赤字の削減目標年次、削減予定額（率）及び具体的な取組内容を定めた赤字削減・解消計画を策定しており、
　・令和６年度決算において決算補填等目的の法定外一般会計繰入等の金額が減少
　・解消予定年度が令和９年度以降令和17年度以内
の場合であって、次の要件に該当している場合　</t>
    </r>
    <r>
      <rPr>
        <sz val="8"/>
        <rFont val="游ゴシック"/>
        <family val="3"/>
        <charset val="128"/>
        <scheme val="minor"/>
      </rPr>
      <t>※1</t>
    </r>
    <phoneticPr fontId="1"/>
  </si>
  <si>
    <t>L-18</t>
    <phoneticPr fontId="1"/>
  </si>
  <si>
    <t>④　令和６年度の削減予定額（率）を達成している場合
※　計画初年度からの平均削減予定額(率)が10％未満の場合は、達成していたとしても⑤とする。</t>
    <phoneticPr fontId="1"/>
  </si>
  <si>
    <t>L-19</t>
    <phoneticPr fontId="1"/>
  </si>
  <si>
    <t>⑤　令和６年度決算において、削減予定額（率）を達成していない場合</t>
    <phoneticPr fontId="1"/>
  </si>
  <si>
    <r>
      <t>　赤字の削減目標年次、削減予定額（率）及び具体的な取組内容を定めた赤字削減・解消計画を策定しており、
　・令和６年度決算において決算補填等目的の法定外一般会計繰入等の金額が減少
　・解消予定年度が令和18年度以降
の場合であって、次の要件に該当している場合　</t>
    </r>
    <r>
      <rPr>
        <sz val="8"/>
        <rFont val="游ゴシック"/>
        <family val="3"/>
        <charset val="128"/>
        <scheme val="minor"/>
      </rPr>
      <t>※1</t>
    </r>
    <phoneticPr fontId="1"/>
  </si>
  <si>
    <t>L-20</t>
    <phoneticPr fontId="1"/>
  </si>
  <si>
    <t>⑥　令和６年度の削減予定額（率）を達成している場合
※　計画初年度からの平均削減予定額(率)が10％未満の場合は、達成していたとしても⑦とする。</t>
    <phoneticPr fontId="1"/>
  </si>
  <si>
    <t>L-21</t>
    <phoneticPr fontId="1"/>
  </si>
  <si>
    <t>⑦　令和６年度決算において、削減予定額（率）を達成していない場合</t>
    <phoneticPr fontId="1"/>
  </si>
  <si>
    <t>L-22</t>
    <phoneticPr fontId="1"/>
  </si>
  <si>
    <t>⑧　赤字の削減目標年次、削減予定額（率）及び具体的な取組内容を定めた赤字削減・解消計画を策定しているが、令和６年度決算において決算補填等目的の法定外一般会計繰入等の金額が減少していない場合</t>
  </si>
  <si>
    <t>L-23</t>
    <phoneticPr fontId="1"/>
  </si>
  <si>
    <t>⑨　令和７年度中に赤字削減・解消計画の見直しを行い、解消予定年度を繰り上げた場合（解消予定年度が令和18年度以降である市町村については、解消予定年度を令和17年度以前に見直した場合に限る。）</t>
  </si>
  <si>
    <r>
      <t>　◀　不整合チェック</t>
    </r>
    <r>
      <rPr>
        <b/>
        <sz val="9"/>
        <color theme="1"/>
        <rFont val="游ゴシック"/>
        <family val="3"/>
        <charset val="128"/>
        <scheme val="minor"/>
      </rPr>
      <t xml:space="preserve">（未入力あり  </t>
    </r>
    <r>
      <rPr>
        <sz val="9"/>
        <color theme="1"/>
        <rFont val="游ゴシック"/>
        <family val="3"/>
        <charset val="128"/>
        <scheme val="minor"/>
      </rPr>
      <t>or</t>
    </r>
    <r>
      <rPr>
        <b/>
        <sz val="9"/>
        <color theme="1"/>
        <rFont val="游ゴシック"/>
        <family val="3"/>
        <charset val="128"/>
        <scheme val="minor"/>
      </rPr>
      <t xml:space="preserve">  該当する指標欄との不一致）</t>
    </r>
    <rPh sb="3" eb="6">
      <t>フセイゴウ</t>
    </rPh>
    <rPh sb="11" eb="14">
      <t>ミニュウリョク</t>
    </rPh>
    <phoneticPr fontId="1"/>
  </si>
  <si>
    <t>　先に評価判定項目を入力し、「該当する指標」に①～⑧が表示される場合、該当の指標に「○」を、その他の指標には「－」を入力すること。該当なしと表示される場合は、全て「－」を選択すること。
（①から⑧までは、複数の項目に「○」を選択しないこと。また、⑨については、該当する場合は「○」を、該当しない場合は「－」を選択すること。なお、⑨については、該当する場合、②～⑧までのいずれかとの組み合わせとなる。）</t>
    <rPh sb="1" eb="2">
      <t>サキ</t>
    </rPh>
    <rPh sb="3" eb="5">
      <t>ヒョウカ</t>
    </rPh>
    <rPh sb="5" eb="7">
      <t>ハンテイ</t>
    </rPh>
    <rPh sb="7" eb="9">
      <t>コウモク</t>
    </rPh>
    <rPh sb="10" eb="12">
      <t>ニュウリョク</t>
    </rPh>
    <rPh sb="15" eb="17">
      <t>ガイトウ</t>
    </rPh>
    <rPh sb="19" eb="21">
      <t>シヒョウ</t>
    </rPh>
    <rPh sb="27" eb="29">
      <t>ヒョウジ</t>
    </rPh>
    <rPh sb="32" eb="34">
      <t>バアイ</t>
    </rPh>
    <rPh sb="58" eb="60">
      <t>ニュウリョク</t>
    </rPh>
    <rPh sb="85" eb="87">
      <t>センタク</t>
    </rPh>
    <rPh sb="102" eb="104">
      <t>フクスウ</t>
    </rPh>
    <rPh sb="105" eb="107">
      <t>コウモク</t>
    </rPh>
    <rPh sb="112" eb="114">
      <t>センタク</t>
    </rPh>
    <rPh sb="130" eb="132">
      <t>ガイトウ</t>
    </rPh>
    <rPh sb="134" eb="136">
      <t>バアイ</t>
    </rPh>
    <rPh sb="142" eb="144">
      <t>ガイトウ</t>
    </rPh>
    <rPh sb="147" eb="149">
      <t>バアイ</t>
    </rPh>
    <rPh sb="154" eb="156">
      <t>センタク</t>
    </rPh>
    <rPh sb="171" eb="173">
      <t>ガイトウ</t>
    </rPh>
    <rPh sb="175" eb="177">
      <t>バアイ</t>
    </rPh>
    <rPh sb="190" eb="191">
      <t>ク</t>
    </rPh>
    <rPh sb="192" eb="193">
      <t>ア</t>
    </rPh>
    <phoneticPr fontId="1"/>
  </si>
  <si>
    <t>（ⅴ）その他</t>
    <rPh sb="5" eb="6">
      <t>タ</t>
    </rPh>
    <phoneticPr fontId="1"/>
  </si>
  <si>
    <t>（１）国保運営協議会の体制強化</t>
    <rPh sb="3" eb="5">
      <t>コクホ</t>
    </rPh>
    <rPh sb="5" eb="7">
      <t>ウンエイ</t>
    </rPh>
    <rPh sb="7" eb="10">
      <t>キョウギカイ</t>
    </rPh>
    <rPh sb="11" eb="13">
      <t>タイセイ</t>
    </rPh>
    <rPh sb="13" eb="15">
      <t>キョウカ</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</si>
  <si>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で人数入力なし  </t>
    </r>
    <r>
      <rPr>
        <sz val="9"/>
        <color theme="1"/>
        <rFont val="游ゴシック"/>
        <family val="3"/>
        <charset val="128"/>
        <scheme val="minor"/>
      </rPr>
      <t>or</t>
    </r>
    <r>
      <rPr>
        <b/>
        <sz val="9"/>
        <color theme="1"/>
        <rFont val="游ゴシック"/>
        <family val="3"/>
        <charset val="128"/>
        <scheme val="minor"/>
      </rPr>
      <t xml:space="preserve">  － で人数入力あり））</t>
    </r>
    <rPh sb="3" eb="6">
      <t>フセイゴウ</t>
    </rPh>
    <rPh sb="11" eb="14">
      <t>ミニュウリョク</t>
    </rPh>
    <rPh sb="26" eb="28">
      <t>ニンズウ</t>
    </rPh>
    <rPh sb="28" eb="30">
      <t>ニュウリョク</t>
    </rPh>
    <rPh sb="41" eb="43">
      <t>ニンズウ</t>
    </rPh>
    <rPh sb="43" eb="45">
      <t>ニュウリョク</t>
    </rPh>
    <phoneticPr fontId="1"/>
  </si>
  <si>
    <t>L-24</t>
    <phoneticPr fontId="1"/>
  </si>
  <si>
    <r>
      <t>①　国保運営協議会の体制強化のために、被用者保険の代表委員を加えている場合　</t>
    </r>
    <r>
      <rPr>
        <sz val="6"/>
        <rFont val="游ゴシック"/>
        <family val="3"/>
        <charset val="128"/>
        <scheme val="minor"/>
      </rPr>
      <t>※</t>
    </r>
    <phoneticPr fontId="1"/>
  </si>
  <si>
    <r>
      <t>被保険者代表</t>
    </r>
    <r>
      <rPr>
        <sz val="6"/>
        <rFont val="游ゴシック"/>
        <family val="3"/>
        <charset val="128"/>
        <scheme val="minor"/>
      </rPr>
      <t>（人）</t>
    </r>
    <rPh sb="0" eb="4">
      <t>ヒホケンシャ</t>
    </rPh>
    <rPh sb="4" eb="6">
      <t>ダイヒョウ</t>
    </rPh>
    <rPh sb="7" eb="8">
      <t>ニン</t>
    </rPh>
    <phoneticPr fontId="1"/>
  </si>
  <si>
    <r>
      <t>保険医又は保険薬剤師代表</t>
    </r>
    <r>
      <rPr>
        <sz val="6"/>
        <rFont val="游ゴシック"/>
        <family val="3"/>
        <charset val="128"/>
        <scheme val="minor"/>
      </rPr>
      <t>（人）</t>
    </r>
    <rPh sb="0" eb="2">
      <t>ホケン</t>
    </rPh>
    <rPh sb="3" eb="4">
      <t>マタ</t>
    </rPh>
    <rPh sb="5" eb="7">
      <t>ホケン</t>
    </rPh>
    <rPh sb="7" eb="10">
      <t>ヤクザイシ</t>
    </rPh>
    <rPh sb="10" eb="12">
      <t>ダイヒョウ</t>
    </rPh>
    <phoneticPr fontId="1"/>
  </si>
  <si>
    <r>
      <t>公益代表</t>
    </r>
    <r>
      <rPr>
        <sz val="6"/>
        <rFont val="游ゴシック"/>
        <family val="3"/>
        <charset val="128"/>
        <scheme val="minor"/>
      </rPr>
      <t>（人）</t>
    </r>
    <rPh sb="0" eb="2">
      <t>コウエキ</t>
    </rPh>
    <rPh sb="2" eb="4">
      <t>ダイヒョウ</t>
    </rPh>
    <phoneticPr fontId="1"/>
  </si>
  <si>
    <r>
      <t>被用者保険代表</t>
    </r>
    <r>
      <rPr>
        <sz val="6"/>
        <rFont val="游ゴシック"/>
        <family val="3"/>
        <charset val="128"/>
        <scheme val="minor"/>
      </rPr>
      <t>（人）</t>
    </r>
    <rPh sb="0" eb="3">
      <t>ヒヨウシャ</t>
    </rPh>
    <rPh sb="3" eb="5">
      <t>ホケン</t>
    </rPh>
    <rPh sb="5" eb="7">
      <t>ダイヒョウ</t>
    </rPh>
    <phoneticPr fontId="1"/>
  </si>
  <si>
    <t>　①にいう被用者保険の代表委員というためには、単に被用者保険の者が委員に選定されているだけでは足りず、「代表」することが必要である。被用者保険を代表する者が他の委員を兼任する場合であっても評価対象とする。該当する場合は、国保運営協議会の構成員を必ず入力すること。</t>
    <rPh sb="23" eb="24">
      <t>タン</t>
    </rPh>
    <rPh sb="25" eb="28">
      <t>ヒヨウシャ</t>
    </rPh>
    <rPh sb="28" eb="30">
      <t>ホケン</t>
    </rPh>
    <rPh sb="31" eb="32">
      <t>モノ</t>
    </rPh>
    <rPh sb="33" eb="35">
      <t>イイン</t>
    </rPh>
    <rPh sb="36" eb="38">
      <t>センテイ</t>
    </rPh>
    <rPh sb="47" eb="48">
      <t>タ</t>
    </rPh>
    <rPh sb="52" eb="54">
      <t>ダイヒョウ</t>
    </rPh>
    <rPh sb="60" eb="62">
      <t>ヒツヨウ</t>
    </rPh>
    <rPh sb="66" eb="69">
      <t>ヒヨウシャ</t>
    </rPh>
    <rPh sb="69" eb="71">
      <t>ホケン</t>
    </rPh>
    <rPh sb="72" eb="74">
      <t>ダイヒョウ</t>
    </rPh>
    <rPh sb="76" eb="77">
      <t>モノ</t>
    </rPh>
    <rPh sb="78" eb="79">
      <t>タ</t>
    </rPh>
    <rPh sb="80" eb="82">
      <t>イイン</t>
    </rPh>
    <rPh sb="83" eb="85">
      <t>ケンニン</t>
    </rPh>
    <rPh sb="87" eb="89">
      <t>バアイ</t>
    </rPh>
    <rPh sb="94" eb="96">
      <t>ヒョウカ</t>
    </rPh>
    <rPh sb="96" eb="98">
      <t>タイショウ</t>
    </rPh>
    <rPh sb="102" eb="104">
      <t>ガイトウ</t>
    </rPh>
    <rPh sb="106" eb="108">
      <t>バアイ</t>
    </rPh>
    <rPh sb="110" eb="112">
      <t>コクホ</t>
    </rPh>
    <rPh sb="112" eb="114">
      <t>ウンエイ</t>
    </rPh>
    <rPh sb="114" eb="117">
      <t>キョウギカイ</t>
    </rPh>
    <rPh sb="118" eb="121">
      <t>コウセイイン</t>
    </rPh>
    <rPh sb="122" eb="123">
      <t>カナラ</t>
    </rPh>
    <rPh sb="124" eb="126">
      <t>ニュウリョク</t>
    </rPh>
    <phoneticPr fontId="1"/>
  </si>
  <si>
    <t>（２）事務の標準化、効率化・コスト削減、広域化に係る取組</t>
    <rPh sb="3" eb="5">
      <t>ジム</t>
    </rPh>
    <rPh sb="6" eb="9">
      <t>ヒョウジュンカ</t>
    </rPh>
    <rPh sb="10" eb="13">
      <t>コウリツカ</t>
    </rPh>
    <rPh sb="17" eb="19">
      <t>サクゲン</t>
    </rPh>
    <rPh sb="20" eb="23">
      <t>コウイキカ</t>
    </rPh>
    <rPh sb="24" eb="25">
      <t>カカ</t>
    </rPh>
    <rPh sb="26" eb="28">
      <t>トリクミ</t>
    </rPh>
    <phoneticPr fontId="1"/>
  </si>
  <si>
    <t>L-25</t>
    <phoneticPr fontId="1"/>
  </si>
  <si>
    <t>L-26</t>
    <phoneticPr fontId="1"/>
  </si>
  <si>
    <t>市町村事務処理標準システムの使用申請に係る発行届を国保中央会に提出済みである市町村は、プルダウンで「○」を選択すること。</t>
  </si>
  <si>
    <t>②について該当する場合には、プルダウンで「○」を選択すること。なお、ガバメントクラウドへの移行計画等（任意様式）を都道府県に提出すること。</t>
  </si>
  <si>
    <t>（３）申請手続きの利便性の向上</t>
    <rPh sb="3" eb="5">
      <t>シンセイ</t>
    </rPh>
    <rPh sb="5" eb="7">
      <t>テツヅ</t>
    </rPh>
    <rPh sb="9" eb="12">
      <t>リベンセイ</t>
    </rPh>
    <rPh sb="13" eb="15">
      <t>コウジョウ</t>
    </rPh>
    <phoneticPr fontId="1"/>
  </si>
  <si>
    <t>L-27</t>
    <phoneticPr fontId="1"/>
  </si>
  <si>
    <t>①　被保険者から保険者への申請手続きについて、オンラインによる手続を設けている場合</t>
    <rPh sb="2" eb="6">
      <t>ヒホケンシャ</t>
    </rPh>
    <rPh sb="8" eb="11">
      <t>ホケンシャ</t>
    </rPh>
    <rPh sb="13" eb="15">
      <t>シンセイ</t>
    </rPh>
    <rPh sb="15" eb="17">
      <t>テツヅ</t>
    </rPh>
    <rPh sb="31" eb="33">
      <t>テツヅ</t>
    </rPh>
    <rPh sb="34" eb="35">
      <t>モウ</t>
    </rPh>
    <rPh sb="39" eb="41">
      <t>バアイ</t>
    </rPh>
    <phoneticPr fontId="1"/>
  </si>
  <si>
    <t>手続きの種類</t>
    <rPh sb="0" eb="2">
      <t>テツヅ</t>
    </rPh>
    <rPh sb="4" eb="6">
      <t>シュルイ</t>
    </rPh>
    <phoneticPr fontId="1"/>
  </si>
  <si>
    <r>
      <rPr>
        <u/>
        <sz val="10"/>
        <rFont val="游ゴシック"/>
        <family val="3"/>
        <charset val="128"/>
        <scheme val="minor"/>
      </rPr>
      <t>（その他を選択した場合のみ回答）</t>
    </r>
    <r>
      <rPr>
        <sz val="10"/>
        <rFont val="游ゴシック"/>
        <family val="3"/>
        <charset val="128"/>
        <scheme val="minor"/>
      </rPr>
      <t xml:space="preserve">
その他の手続き</t>
    </r>
    <rPh sb="3" eb="4">
      <t>タ</t>
    </rPh>
    <rPh sb="5" eb="7">
      <t>センタク</t>
    </rPh>
    <rPh sb="9" eb="11">
      <t>バアイ</t>
    </rPh>
    <rPh sb="13" eb="15">
      <t>カイトウ</t>
    </rPh>
    <rPh sb="19" eb="20">
      <t>タ</t>
    </rPh>
    <rPh sb="21" eb="23">
      <t>テツヅ</t>
    </rPh>
    <phoneticPr fontId="1"/>
  </si>
  <si>
    <t>　郵送による申請手続は評価対象外であるが、手続自体がオンラインで完結するものの、添付書類の提出段階で被保険者からの郵送作業が生じるものについては、評価対象に含める。</t>
    <phoneticPr fontId="1"/>
  </si>
  <si>
    <t>　選択肢のうち、複数の手続が該当する場合には、いずれか任意の項目を選択して差し支えない。</t>
    <phoneticPr fontId="1"/>
  </si>
  <si>
    <t>B-11
B-12
B-13</t>
    <phoneticPr fontId="1"/>
  </si>
  <si>
    <t>通し番号 ▶</t>
    <rPh sb="0" eb="1">
      <t>トオ</t>
    </rPh>
    <rPh sb="2" eb="4">
      <t>バンゴウ</t>
    </rPh>
    <phoneticPr fontId="1"/>
  </si>
  <si>
    <t>A-1</t>
    <phoneticPr fontId="1"/>
  </si>
  <si>
    <t>A-7</t>
  </si>
  <si>
    <t>A-8</t>
  </si>
  <si>
    <t>A-11</t>
  </si>
  <si>
    <t>A-12</t>
  </si>
  <si>
    <t>A-13</t>
  </si>
  <si>
    <t>A-14</t>
  </si>
  <si>
    <t>A-15</t>
  </si>
  <si>
    <t>A-16</t>
  </si>
  <si>
    <t>A-17</t>
  </si>
  <si>
    <t>A-18</t>
  </si>
  <si>
    <t>A-19</t>
  </si>
  <si>
    <t>A-20</t>
  </si>
  <si>
    <t>A-21</t>
  </si>
  <si>
    <t>A-22</t>
  </si>
  <si>
    <t>B-1</t>
    <phoneticPr fontId="1"/>
  </si>
  <si>
    <t>B-10</t>
  </si>
  <si>
    <t>B-11</t>
  </si>
  <si>
    <t>C-4</t>
  </si>
  <si>
    <t>C-5</t>
  </si>
  <si>
    <t>C-6</t>
  </si>
  <si>
    <t>C-7</t>
  </si>
  <si>
    <t>C-8</t>
  </si>
  <si>
    <t>C-9</t>
  </si>
  <si>
    <t>D-1</t>
    <phoneticPr fontId="1"/>
  </si>
  <si>
    <t>D-2</t>
  </si>
  <si>
    <t>D-3</t>
  </si>
  <si>
    <t>D-4</t>
  </si>
  <si>
    <t>D-5</t>
  </si>
  <si>
    <t>D-6</t>
  </si>
  <si>
    <t>D-7</t>
  </si>
  <si>
    <t>D-8</t>
  </si>
  <si>
    <t>D-9</t>
  </si>
  <si>
    <t>D-10</t>
  </si>
  <si>
    <t>D-11</t>
  </si>
  <si>
    <t>D-12</t>
  </si>
  <si>
    <t>D-13</t>
  </si>
  <si>
    <t>D-14</t>
  </si>
  <si>
    <t>D-15</t>
  </si>
  <si>
    <t>E-1</t>
    <phoneticPr fontId="1"/>
  </si>
  <si>
    <t>E-2</t>
  </si>
  <si>
    <t>E-3</t>
  </si>
  <si>
    <t>E-4</t>
  </si>
  <si>
    <t>E-5</t>
  </si>
  <si>
    <t>E-6</t>
  </si>
  <si>
    <t>E-7</t>
  </si>
  <si>
    <t>E-8</t>
  </si>
  <si>
    <t>E-9</t>
  </si>
  <si>
    <t>E-10</t>
  </si>
  <si>
    <t>F-1</t>
    <phoneticPr fontId="1"/>
  </si>
  <si>
    <t>F-2</t>
    <phoneticPr fontId="1"/>
  </si>
  <si>
    <t>F-3</t>
  </si>
  <si>
    <t>F-4</t>
    <phoneticPr fontId="20"/>
  </si>
  <si>
    <t>G-1</t>
    <phoneticPr fontId="1"/>
  </si>
  <si>
    <t>G-4</t>
    <phoneticPr fontId="1"/>
  </si>
  <si>
    <t>G-5</t>
    <phoneticPr fontId="1"/>
  </si>
  <si>
    <t>G-6</t>
    <phoneticPr fontId="1"/>
  </si>
  <si>
    <t>G-7</t>
    <phoneticPr fontId="1"/>
  </si>
  <si>
    <t>H-1</t>
    <phoneticPr fontId="20"/>
  </si>
  <si>
    <t>H-2</t>
    <phoneticPr fontId="20"/>
  </si>
  <si>
    <t>I-1</t>
    <phoneticPr fontId="20"/>
  </si>
  <si>
    <t>I-2</t>
    <phoneticPr fontId="20"/>
  </si>
  <si>
    <t>I-3</t>
  </si>
  <si>
    <t>I-4</t>
  </si>
  <si>
    <t>I-5</t>
  </si>
  <si>
    <t>J-1</t>
    <phoneticPr fontId="1"/>
  </si>
  <si>
    <t>K-2</t>
  </si>
  <si>
    <t>K-3</t>
  </si>
  <si>
    <t>K-4</t>
  </si>
  <si>
    <t>K-5</t>
  </si>
  <si>
    <t>K-6</t>
  </si>
  <si>
    <t>K-7</t>
  </si>
  <si>
    <t>L-2</t>
    <phoneticPr fontId="20"/>
  </si>
  <si>
    <t>L-3</t>
  </si>
  <si>
    <t>L-4</t>
  </si>
  <si>
    <t>L-5</t>
  </si>
  <si>
    <t>L-6</t>
  </si>
  <si>
    <t>L-7</t>
  </si>
  <si>
    <t>L-8</t>
  </si>
  <si>
    <t>L-9</t>
  </si>
  <si>
    <t>L-10</t>
  </si>
  <si>
    <t>L-12</t>
  </si>
  <si>
    <t>L-13</t>
  </si>
  <si>
    <t>L-14</t>
  </si>
  <si>
    <t>L-15</t>
  </si>
  <si>
    <t>L-16</t>
  </si>
  <si>
    <t>L-17</t>
  </si>
  <si>
    <t>L-18</t>
  </si>
  <si>
    <t>L-19</t>
  </si>
  <si>
    <t>L-20</t>
  </si>
  <si>
    <t>L-21</t>
  </si>
  <si>
    <t>L-22</t>
  </si>
  <si>
    <t>L-23</t>
  </si>
  <si>
    <t>L-24</t>
  </si>
  <si>
    <t>L-25</t>
  </si>
  <si>
    <t>L-26</t>
  </si>
  <si>
    <t>L-27</t>
  </si>
  <si>
    <t>B-9</t>
    <phoneticPr fontId="1"/>
  </si>
  <si>
    <t>C-2</t>
  </si>
  <si>
    <t>C-3</t>
  </si>
  <si>
    <t>D-4</t>
    <phoneticPr fontId="20"/>
  </si>
  <si>
    <t>D-5</t>
    <phoneticPr fontId="20"/>
  </si>
  <si>
    <t>D-6</t>
    <phoneticPr fontId="20"/>
  </si>
  <si>
    <t>D-7</t>
    <phoneticPr fontId="20"/>
  </si>
  <si>
    <t>D-8</t>
    <phoneticPr fontId="20"/>
  </si>
  <si>
    <t>D-9</t>
    <phoneticPr fontId="20"/>
  </si>
  <si>
    <t>D-10</t>
    <phoneticPr fontId="20"/>
  </si>
  <si>
    <t>F-2</t>
    <phoneticPr fontId="20"/>
  </si>
  <si>
    <t>I-3</t>
    <phoneticPr fontId="20"/>
  </si>
  <si>
    <t>I-5</t>
    <phoneticPr fontId="20"/>
  </si>
  <si>
    <t>L-15～L-23</t>
    <phoneticPr fontId="20"/>
  </si>
  <si>
    <t>報告様式【保険者→都道府県】</t>
    <rPh sb="0" eb="2">
      <t>ホウコク</t>
    </rPh>
    <rPh sb="2" eb="4">
      <t>ヨウシキ</t>
    </rPh>
    <rPh sb="5" eb="8">
      <t>ホケンシャ</t>
    </rPh>
    <rPh sb="9" eb="13">
      <t>トドウフケン</t>
    </rPh>
    <phoneticPr fontId="20"/>
  </si>
  <si>
    <t>得点欄⇒</t>
    <rPh sb="0" eb="2">
      <t>トクテン</t>
    </rPh>
    <rPh sb="2" eb="3">
      <t>ラン</t>
    </rPh>
    <phoneticPr fontId="20"/>
  </si>
  <si>
    <t>入力欄の内容　⇒</t>
    <rPh sb="0" eb="2">
      <t>ニュウリョク</t>
    </rPh>
    <rPh sb="2" eb="3">
      <t>ラン</t>
    </rPh>
    <rPh sb="4" eb="6">
      <t>ナイヨウ</t>
    </rPh>
    <phoneticPr fontId="20"/>
  </si>
  <si>
    <t>保険者共通の指標</t>
    <phoneticPr fontId="20"/>
  </si>
  <si>
    <t>国保固有の指標</t>
    <rPh sb="0" eb="2">
      <t>コクホ</t>
    </rPh>
    <rPh sb="2" eb="4">
      <t>コユウ</t>
    </rPh>
    <rPh sb="5" eb="7">
      <t>シヒョウ</t>
    </rPh>
    <phoneticPr fontId="20"/>
  </si>
  <si>
    <t>指標①</t>
    <rPh sb="0" eb="2">
      <t>シヒョウ</t>
    </rPh>
    <phoneticPr fontId="20"/>
  </si>
  <si>
    <t>指標②</t>
    <rPh sb="0" eb="2">
      <t>シヒョウ</t>
    </rPh>
    <phoneticPr fontId="20"/>
  </si>
  <si>
    <t>指標③</t>
    <rPh sb="0" eb="2">
      <t>シヒョウ</t>
    </rPh>
    <phoneticPr fontId="1"/>
  </si>
  <si>
    <t>指標④</t>
    <rPh sb="0" eb="2">
      <t>シヒョウ</t>
    </rPh>
    <phoneticPr fontId="1"/>
  </si>
  <si>
    <t>指標⑤</t>
    <rPh sb="0" eb="2">
      <t>シヒョウ</t>
    </rPh>
    <phoneticPr fontId="20"/>
  </si>
  <si>
    <t>指標⑥</t>
    <rPh sb="0" eb="2">
      <t>シヒョウ</t>
    </rPh>
    <phoneticPr fontId="20"/>
  </si>
  <si>
    <t>指標③</t>
    <phoneticPr fontId="20"/>
  </si>
  <si>
    <t>指標④</t>
    <rPh sb="0" eb="2">
      <t>シヒョウ</t>
    </rPh>
    <phoneticPr fontId="20"/>
  </si>
  <si>
    <t>指標⑤</t>
    <rPh sb="0" eb="2">
      <t>シヒョウ</t>
    </rPh>
    <phoneticPr fontId="1"/>
  </si>
  <si>
    <t>指標④</t>
    <phoneticPr fontId="20"/>
  </si>
  <si>
    <t>指標⑥</t>
    <phoneticPr fontId="20"/>
  </si>
  <si>
    <t>(1)</t>
    <phoneticPr fontId="20"/>
  </si>
  <si>
    <t>(2)</t>
    <phoneticPr fontId="20"/>
  </si>
  <si>
    <t>⑶</t>
    <phoneticPr fontId="20"/>
  </si>
  <si>
    <t>⑷</t>
    <phoneticPr fontId="20"/>
  </si>
  <si>
    <t>⑸</t>
    <phoneticPr fontId="20"/>
  </si>
  <si>
    <t>(2)</t>
    <phoneticPr fontId="1"/>
  </si>
  <si>
    <t>(1)</t>
    <phoneticPr fontId="1"/>
  </si>
  <si>
    <t>(1)</t>
  </si>
  <si>
    <t>（２）</t>
    <phoneticPr fontId="1"/>
  </si>
  <si>
    <t>（３）</t>
    <phoneticPr fontId="1"/>
  </si>
  <si>
    <t>保険料（税）収納率</t>
    <phoneticPr fontId="20"/>
  </si>
  <si>
    <t>データヘルス計画の実施状況</t>
    <phoneticPr fontId="1"/>
  </si>
  <si>
    <t>子供の医療の適正化等の取組</t>
    <rPh sb="0" eb="2">
      <t>コドモ</t>
    </rPh>
    <rPh sb="3" eb="5">
      <t>イリョウ</t>
    </rPh>
    <rPh sb="6" eb="9">
      <t>テキセイカ</t>
    </rPh>
    <rPh sb="9" eb="10">
      <t>トウ</t>
    </rPh>
    <rPh sb="11" eb="13">
      <t>トリクミ</t>
    </rPh>
    <phoneticPr fontId="1"/>
  </si>
  <si>
    <t>第三者求償の取組</t>
    <rPh sb="0" eb="3">
      <t>ダイサンシャ</t>
    </rPh>
    <rPh sb="3" eb="5">
      <t>キュウショウ</t>
    </rPh>
    <rPh sb="6" eb="8">
      <t>トリクミ</t>
    </rPh>
    <phoneticPr fontId="1"/>
  </si>
  <si>
    <t>（ⅰ）適用の適正化状況</t>
    <rPh sb="3" eb="5">
      <t>テキヨウ</t>
    </rPh>
    <rPh sb="6" eb="8">
      <t>テキセイ</t>
    </rPh>
    <rPh sb="8" eb="9">
      <t>カ</t>
    </rPh>
    <rPh sb="9" eb="11">
      <t>ジョウキョウ</t>
    </rPh>
    <phoneticPr fontId="20"/>
  </si>
  <si>
    <t>（ⅲ）保険料（税）収納対策状況</t>
    <rPh sb="3" eb="6">
      <t>ホケンリョウ</t>
    </rPh>
    <rPh sb="7" eb="8">
      <t>ゼイ</t>
    </rPh>
    <rPh sb="9" eb="11">
      <t>シュウノウ</t>
    </rPh>
    <rPh sb="11" eb="13">
      <t>タイサク</t>
    </rPh>
    <rPh sb="13" eb="15">
      <t>ジョウキョウ</t>
    </rPh>
    <phoneticPr fontId="20"/>
  </si>
  <si>
    <t>（ⅳ）法定外繰入の解消等</t>
    <rPh sb="3" eb="6">
      <t>ホウテイガイ</t>
    </rPh>
    <rPh sb="6" eb="8">
      <t>クリイレ</t>
    </rPh>
    <rPh sb="9" eb="11">
      <t>カイショウ</t>
    </rPh>
    <rPh sb="11" eb="12">
      <t>トウ</t>
    </rPh>
    <phoneticPr fontId="20"/>
  </si>
  <si>
    <t>（１）がん検診</t>
    <rPh sb="5" eb="7">
      <t>ケンシン</t>
    </rPh>
    <phoneticPr fontId="20"/>
  </si>
  <si>
    <t>（２）歯科健診受診率</t>
    <phoneticPr fontId="20"/>
  </si>
  <si>
    <t>（１）生活習慣病の発症予防・重症化予防の取組の実施状況</t>
    <rPh sb="3" eb="5">
      <t>セイカツ</t>
    </rPh>
    <rPh sb="5" eb="7">
      <t>シュウカン</t>
    </rPh>
    <rPh sb="7" eb="8">
      <t>ビョウ</t>
    </rPh>
    <rPh sb="9" eb="11">
      <t>ハッショウ</t>
    </rPh>
    <rPh sb="11" eb="13">
      <t>ヨボウ</t>
    </rPh>
    <rPh sb="14" eb="17">
      <t>ジュウショウカ</t>
    </rPh>
    <rPh sb="17" eb="19">
      <t>ヨボウ</t>
    </rPh>
    <rPh sb="20" eb="22">
      <t>トリクミ</t>
    </rPh>
    <rPh sb="23" eb="25">
      <t>ジッシ</t>
    </rPh>
    <rPh sb="25" eb="27">
      <t>ジョウキョウ</t>
    </rPh>
    <phoneticPr fontId="1"/>
  </si>
  <si>
    <t>（２）特定健診受診率向上の取組の実施状況</t>
    <phoneticPr fontId="20"/>
  </si>
  <si>
    <t>（１）個人へのインセンティブの提供の実施</t>
    <rPh sb="3" eb="5">
      <t>コジン</t>
    </rPh>
    <rPh sb="15" eb="17">
      <t>テイキョウ</t>
    </rPh>
    <rPh sb="18" eb="20">
      <t>ジッシ</t>
    </rPh>
    <phoneticPr fontId="20"/>
  </si>
  <si>
    <t>（２）個人への分かりやすい情報提供の実施</t>
    <rPh sb="3" eb="5">
      <t>コジン</t>
    </rPh>
    <rPh sb="7" eb="8">
      <t>ワ</t>
    </rPh>
    <rPh sb="13" eb="15">
      <t>ジョウホウ</t>
    </rPh>
    <rPh sb="15" eb="17">
      <t>テイキョウ</t>
    </rPh>
    <rPh sb="18" eb="20">
      <t>ジッシ</t>
    </rPh>
    <phoneticPr fontId="20"/>
  </si>
  <si>
    <t>（１）重複投与者に対する取組</t>
    <rPh sb="3" eb="5">
      <t>ジュウフク</t>
    </rPh>
    <rPh sb="5" eb="7">
      <t>トウヨ</t>
    </rPh>
    <rPh sb="7" eb="8">
      <t>シャ</t>
    </rPh>
    <rPh sb="9" eb="10">
      <t>タイ</t>
    </rPh>
    <rPh sb="12" eb="14">
      <t>トリクミ</t>
    </rPh>
    <phoneticPr fontId="20"/>
  </si>
  <si>
    <t>（２）多剤投与者に対する取組</t>
    <rPh sb="3" eb="5">
      <t>タザイ</t>
    </rPh>
    <rPh sb="5" eb="7">
      <t>トウヨ</t>
    </rPh>
    <rPh sb="7" eb="8">
      <t>シャ</t>
    </rPh>
    <rPh sb="9" eb="10">
      <t>タイ</t>
    </rPh>
    <rPh sb="12" eb="14">
      <t>トリクミ</t>
    </rPh>
    <phoneticPr fontId="20"/>
  </si>
  <si>
    <t>（3）薬剤の適正使用の推進に対する取組</t>
    <phoneticPr fontId="1"/>
  </si>
  <si>
    <t>（１）後発医薬品の促進等の取組</t>
    <rPh sb="3" eb="5">
      <t>コウハツ</t>
    </rPh>
    <rPh sb="5" eb="8">
      <t>イヤクヒン</t>
    </rPh>
    <rPh sb="9" eb="11">
      <t>ソクシン</t>
    </rPh>
    <rPh sb="11" eb="12">
      <t>トウ</t>
    </rPh>
    <rPh sb="13" eb="15">
      <t>トリクミ</t>
    </rPh>
    <phoneticPr fontId="20"/>
  </si>
  <si>
    <t>データヘルス計画の
策定状況</t>
    <rPh sb="6" eb="8">
      <t>ケイカク</t>
    </rPh>
    <rPh sb="10" eb="12">
      <t>サクテイ</t>
    </rPh>
    <rPh sb="12" eb="14">
      <t>ジョウキョウ</t>
    </rPh>
    <phoneticPr fontId="20"/>
  </si>
  <si>
    <t>（２）子供の医療の適正化等の取組</t>
    <rPh sb="3" eb="5">
      <t>コドモ</t>
    </rPh>
    <rPh sb="6" eb="8">
      <t>イリョウ</t>
    </rPh>
    <rPh sb="9" eb="12">
      <t>テキセイカ</t>
    </rPh>
    <rPh sb="12" eb="13">
      <t>トウ</t>
    </rPh>
    <rPh sb="14" eb="16">
      <t>トリクミ</t>
    </rPh>
    <phoneticPr fontId="1"/>
  </si>
  <si>
    <t>○地域包括ケア推進・一体的実施の実施状況</t>
    <rPh sb="1" eb="3">
      <t>チイキ</t>
    </rPh>
    <rPh sb="3" eb="5">
      <t>ホウカツ</t>
    </rPh>
    <rPh sb="7" eb="9">
      <t>スイシン</t>
    </rPh>
    <rPh sb="10" eb="13">
      <t>イッタイテキ</t>
    </rPh>
    <rPh sb="13" eb="15">
      <t>ジッシ</t>
    </rPh>
    <rPh sb="16" eb="18">
      <t>ジッシ</t>
    </rPh>
    <rPh sb="18" eb="20">
      <t>ジョウキョウ</t>
    </rPh>
    <phoneticPr fontId="20"/>
  </si>
  <si>
    <t>（ⅰ）適用の適正化状況</t>
    <phoneticPr fontId="20"/>
  </si>
  <si>
    <t>（ⅱ）給付の適正化状況</t>
    <phoneticPr fontId="1"/>
  </si>
  <si>
    <t>（ⅲ）保険料（税）収納対策状況</t>
    <phoneticPr fontId="1"/>
  </si>
  <si>
    <t>（ⅳ）法定外繰入の解消等</t>
    <phoneticPr fontId="1"/>
  </si>
  <si>
    <t>⑨</t>
    <phoneticPr fontId="20"/>
  </si>
  <si>
    <t>⑩</t>
    <phoneticPr fontId="20"/>
  </si>
  <si>
    <t>①～③</t>
    <phoneticPr fontId="20"/>
  </si>
  <si>
    <t>②</t>
    <phoneticPr fontId="20"/>
  </si>
  <si>
    <t>③</t>
    <phoneticPr fontId="20"/>
  </si>
  <si>
    <t>⑥</t>
    <phoneticPr fontId="1"/>
  </si>
  <si>
    <t>⑦</t>
    <phoneticPr fontId="1"/>
  </si>
  <si>
    <t>(１)地域包括ケア推進の取組</t>
    <rPh sb="3" eb="5">
      <t>チイキ</t>
    </rPh>
    <rPh sb="5" eb="7">
      <t>ホウカツ</t>
    </rPh>
    <rPh sb="9" eb="11">
      <t>スイシン</t>
    </rPh>
    <rPh sb="12" eb="14">
      <t>トリクミ</t>
    </rPh>
    <phoneticPr fontId="1"/>
  </si>
  <si>
    <t>(２)一体的実施の取組</t>
    <rPh sb="3" eb="6">
      <t>イッタイテキ</t>
    </rPh>
    <rPh sb="6" eb="8">
      <t>ジッシ</t>
    </rPh>
    <rPh sb="9" eb="11">
      <t>トリクミ</t>
    </rPh>
    <phoneticPr fontId="1"/>
  </si>
  <si>
    <t>（１）レセプト点検の充実・強化（令和４年度の実績を評価）</t>
    <phoneticPr fontId="1"/>
  </si>
  <si>
    <t>(1) 保険料（税）収納率の確保・向上</t>
    <rPh sb="12" eb="13">
      <t>リツ</t>
    </rPh>
    <rPh sb="14" eb="16">
      <t>カクホ</t>
    </rPh>
    <rPh sb="17" eb="19">
      <t>コウジョウ</t>
    </rPh>
    <phoneticPr fontId="1"/>
  </si>
  <si>
    <t>（２）外国人被保険者への周知</t>
    <phoneticPr fontId="1"/>
  </si>
  <si>
    <t>(1)国保運営協議会の体制強化　</t>
    <phoneticPr fontId="1"/>
  </si>
  <si>
    <t>（3）申請手続きの利便性の向上</t>
    <rPh sb="3" eb="5">
      <t>シンセイ</t>
    </rPh>
    <rPh sb="5" eb="7">
      <t>テツヅ</t>
    </rPh>
    <rPh sb="9" eb="12">
      <t>リベンセイ</t>
    </rPh>
    <rPh sb="13" eb="15">
      <t>コウジョウ</t>
    </rPh>
    <phoneticPr fontId="1"/>
  </si>
  <si>
    <t>令和６年度</t>
    <rPh sb="3" eb="5">
      <t>ネンド</t>
    </rPh>
    <phoneticPr fontId="20"/>
  </si>
  <si>
    <t>アウトカム指標</t>
    <phoneticPr fontId="1"/>
  </si>
  <si>
    <t>効果検証をする対象の疾患（複数取組がある場合は、代表的な取組を１つ選択）</t>
    <phoneticPr fontId="20"/>
  </si>
  <si>
    <t>検証するアウトプット指標またはアウトカム指標</t>
    <phoneticPr fontId="20"/>
  </si>
  <si>
    <t>ⅱ（ⅰでその他を選択した場合のみ回答）その他の方法</t>
    <rPh sb="21" eb="22">
      <t>タ</t>
    </rPh>
    <rPh sb="23" eb="25">
      <t>ホウホウ</t>
    </rPh>
    <phoneticPr fontId="20"/>
  </si>
  <si>
    <t>糖尿病性腎症対象者に該当する者の概数（人）</t>
    <phoneticPr fontId="1"/>
  </si>
  <si>
    <t xml:space="preserve">【参考】令和６年度の実績  </t>
    <phoneticPr fontId="20"/>
  </si>
  <si>
    <t>i  該当の取組が対象としている疾患（全て）</t>
    <phoneticPr fontId="20"/>
  </si>
  <si>
    <t>ⅱ（ⅰでその他を選択した場合のみ回答）
その他の疾患</t>
    <phoneticPr fontId="20"/>
  </si>
  <si>
    <t>ⅲ　該当の取組方法</t>
    <phoneticPr fontId="20"/>
  </si>
  <si>
    <t>ⅳ（ⅲでその他を選択した場合のみ回答）
その他の取組方法</t>
    <phoneticPr fontId="20"/>
  </si>
  <si>
    <t>ⅱ（ⅰでその他を選択した場合のみ回答）
その他の取組</t>
    <phoneticPr fontId="20"/>
  </si>
  <si>
    <t>①-1</t>
    <phoneticPr fontId="20"/>
  </si>
  <si>
    <t>①-2</t>
    <phoneticPr fontId="20"/>
  </si>
  <si>
    <t>①-3</t>
    <phoneticPr fontId="20"/>
  </si>
  <si>
    <t>①</t>
    <phoneticPr fontId="20"/>
  </si>
  <si>
    <t>⑦</t>
    <phoneticPr fontId="20"/>
  </si>
  <si>
    <t>②</t>
  </si>
  <si>
    <t>①</t>
  </si>
  <si>
    <t>②-1</t>
    <phoneticPr fontId="20"/>
  </si>
  <si>
    <t>②-2</t>
    <phoneticPr fontId="20"/>
  </si>
  <si>
    <t>④</t>
    <phoneticPr fontId="20"/>
  </si>
  <si>
    <t>⑤</t>
    <phoneticPr fontId="20"/>
  </si>
  <si>
    <t>②-1</t>
  </si>
  <si>
    <t>②-2</t>
  </si>
  <si>
    <t>②-3</t>
  </si>
  <si>
    <t>都道府県CD</t>
    <rPh sb="0" eb="4">
      <t>トドウフケン</t>
    </rPh>
    <phoneticPr fontId="20"/>
  </si>
  <si>
    <t>保険者CD</t>
    <rPh sb="0" eb="3">
      <t>ホケンシャ</t>
    </rPh>
    <phoneticPr fontId="20"/>
  </si>
  <si>
    <t>都道府県CD+保険者CD</t>
    <rPh sb="0" eb="4">
      <t>トドウフケン</t>
    </rPh>
    <rPh sb="7" eb="10">
      <t>ホケンシャ</t>
    </rPh>
    <phoneticPr fontId="1"/>
  </si>
  <si>
    <t>都道府県名</t>
    <rPh sb="0" eb="4">
      <t>トドウフケン</t>
    </rPh>
    <rPh sb="4" eb="5">
      <t>メイ</t>
    </rPh>
    <phoneticPr fontId="20"/>
  </si>
  <si>
    <t>保険者名</t>
    <rPh sb="0" eb="2">
      <t>ホケン</t>
    </rPh>
    <rPh sb="2" eb="3">
      <t>ジャ</t>
    </rPh>
    <rPh sb="3" eb="4">
      <t>メイ</t>
    </rPh>
    <phoneticPr fontId="20"/>
  </si>
  <si>
    <t>被保険者数</t>
    <rPh sb="0" eb="4">
      <t>ヒホケンシャ</t>
    </rPh>
    <rPh sb="4" eb="5">
      <t>スウ</t>
    </rPh>
    <phoneticPr fontId="20"/>
  </si>
  <si>
    <t>⑥</t>
    <phoneticPr fontId="20"/>
  </si>
  <si>
    <t>⑩</t>
    <phoneticPr fontId="1"/>
  </si>
  <si>
    <t>③</t>
  </si>
  <si>
    <t>④</t>
  </si>
  <si>
    <t>⑤</t>
  </si>
  <si>
    <t>⑥</t>
  </si>
  <si>
    <t>⑦</t>
  </si>
  <si>
    <t>②-ⅰ</t>
    <phoneticPr fontId="20"/>
  </si>
  <si>
    <t>②-ⅱ</t>
    <phoneticPr fontId="20"/>
  </si>
  <si>
    <t>⑧</t>
  </si>
  <si>
    <t>⑨</t>
  </si>
  <si>
    <t>⑪</t>
    <phoneticPr fontId="1"/>
  </si>
  <si>
    <t>⑫</t>
    <phoneticPr fontId="1"/>
  </si>
  <si>
    <t>⑬</t>
    <phoneticPr fontId="1"/>
  </si>
  <si>
    <t>⑭</t>
    <phoneticPr fontId="1"/>
  </si>
  <si>
    <t>②③</t>
    <phoneticPr fontId="20"/>
  </si>
  <si>
    <t>①-ⅰ</t>
    <phoneticPr fontId="20"/>
  </si>
  <si>
    <t>①-ⅱ</t>
    <phoneticPr fontId="20"/>
  </si>
  <si>
    <t>①②</t>
    <phoneticPr fontId="20"/>
  </si>
  <si>
    <t>③④</t>
    <phoneticPr fontId="20"/>
  </si>
  <si>
    <t>⑴</t>
    <phoneticPr fontId="20"/>
  </si>
  <si>
    <t>⑵</t>
    <phoneticPr fontId="1"/>
  </si>
  <si>
    <t>⑴①</t>
    <phoneticPr fontId="20"/>
  </si>
  <si>
    <t>⑴②</t>
    <phoneticPr fontId="20"/>
  </si>
  <si>
    <t>⑴③</t>
    <phoneticPr fontId="20"/>
  </si>
  <si>
    <t>⑵</t>
    <phoneticPr fontId="20"/>
  </si>
  <si>
    <t>⑴④</t>
    <phoneticPr fontId="20"/>
  </si>
  <si>
    <t>⑴⑤</t>
    <phoneticPr fontId="20"/>
  </si>
  <si>
    <t>⑵①</t>
    <phoneticPr fontId="20"/>
  </si>
  <si>
    <t>⑵②</t>
    <phoneticPr fontId="20"/>
  </si>
  <si>
    <t>⑵③</t>
    <phoneticPr fontId="20"/>
  </si>
  <si>
    <t>⑧</t>
    <phoneticPr fontId="20"/>
  </si>
  <si>
    <t>(1)①</t>
    <phoneticPr fontId="20"/>
  </si>
  <si>
    <t>(2)①</t>
    <phoneticPr fontId="1"/>
  </si>
  <si>
    <t>(2)②</t>
    <phoneticPr fontId="1"/>
  </si>
  <si>
    <t>(3)①</t>
    <phoneticPr fontId="20"/>
  </si>
  <si>
    <t>得点（計）</t>
    <rPh sb="0" eb="2">
      <t>トクテン</t>
    </rPh>
    <rPh sb="3" eb="4">
      <t>ケイ</t>
    </rPh>
    <phoneticPr fontId="20"/>
  </si>
  <si>
    <t>大腸がん</t>
  </si>
  <si>
    <t>子宮頸がん</t>
  </si>
  <si>
    <t>乳がん</t>
  </si>
  <si>
    <t>対象者数</t>
    <rPh sb="0" eb="3">
      <t>タイショウシャ</t>
    </rPh>
    <rPh sb="3" eb="4">
      <t>スウ</t>
    </rPh>
    <phoneticPr fontId="20"/>
  </si>
  <si>
    <t>受診者数</t>
    <rPh sb="0" eb="3">
      <t>ジュシンシャ</t>
    </rPh>
    <rPh sb="3" eb="4">
      <t>スウ</t>
    </rPh>
    <phoneticPr fontId="20"/>
  </si>
  <si>
    <t>受診率</t>
    <rPh sb="0" eb="3">
      <t>ジュシンリツ</t>
    </rPh>
    <phoneticPr fontId="20"/>
  </si>
  <si>
    <t>対象の疾患</t>
    <rPh sb="0" eb="2">
      <t>タイショウ</t>
    </rPh>
    <rPh sb="3" eb="5">
      <t>シッカン</t>
    </rPh>
    <phoneticPr fontId="20"/>
  </si>
  <si>
    <t>a</t>
    <phoneticPr fontId="1"/>
  </si>
  <si>
    <t>b</t>
    <phoneticPr fontId="1"/>
  </si>
  <si>
    <t>受診勧奨対象者数（人）</t>
    <rPh sb="0" eb="2">
      <t>ジュシン</t>
    </rPh>
    <rPh sb="2" eb="4">
      <t>カンショウ</t>
    </rPh>
    <rPh sb="4" eb="6">
      <t>タイショウ</t>
    </rPh>
    <rPh sb="6" eb="7">
      <t>シャ</t>
    </rPh>
    <rPh sb="7" eb="8">
      <t>スウ</t>
    </rPh>
    <rPh sb="9" eb="10">
      <t>ヒト</t>
    </rPh>
    <phoneticPr fontId="20"/>
  </si>
  <si>
    <t>受診勧奨実施者数（人）
【A】</t>
    <rPh sb="0" eb="2">
      <t>ジュシン</t>
    </rPh>
    <rPh sb="2" eb="4">
      <t>カンショウ</t>
    </rPh>
    <rPh sb="4" eb="6">
      <t>ジッシ</t>
    </rPh>
    <rPh sb="6" eb="7">
      <t>シャ</t>
    </rPh>
    <rPh sb="7" eb="8">
      <t>スウ</t>
    </rPh>
    <rPh sb="9" eb="10">
      <t>ヒト</t>
    </rPh>
    <phoneticPr fontId="20"/>
  </si>
  <si>
    <t>【A】に該当する者のうち、受診が確認できた者の数（人）</t>
    <rPh sb="4" eb="6">
      <t>ガイトウ</t>
    </rPh>
    <rPh sb="8" eb="9">
      <t>モノ</t>
    </rPh>
    <rPh sb="13" eb="15">
      <t>ジュシン</t>
    </rPh>
    <rPh sb="16" eb="18">
      <t>カクニン</t>
    </rPh>
    <rPh sb="21" eb="22">
      <t>シャ</t>
    </rPh>
    <rPh sb="23" eb="24">
      <t>カズ</t>
    </rPh>
    <rPh sb="25" eb="26">
      <t>ヒト</t>
    </rPh>
    <phoneticPr fontId="20"/>
  </si>
  <si>
    <t>保健指導実施者数（人）</t>
    <phoneticPr fontId="20"/>
  </si>
  <si>
    <t>生活習慣病
（高血圧、糖尿病、脂質異常症）</t>
  </si>
  <si>
    <t>脳血管疾患</t>
  </si>
  <si>
    <t>心疾患</t>
  </si>
  <si>
    <t>糖尿病性腎症</t>
  </si>
  <si>
    <t>慢性腎臓病</t>
  </si>
  <si>
    <t>40歳未満を対象とした健診を実施しているか。</t>
    <phoneticPr fontId="1"/>
  </si>
  <si>
    <t>40歳未満を対象とした健診実施後、健診結果において、生活習慣の改善が特に必要と認められる者に対して保健指導を行っているか</t>
    <phoneticPr fontId="1"/>
  </si>
  <si>
    <t>40歳未満を対象とした健診実施後、健診結果において、医療機関を受診する必要があると判断された者に対して医療機関の受診勧奨を行っているか</t>
    <phoneticPr fontId="1"/>
  </si>
  <si>
    <t>報奨（インセンティブ）の内容</t>
    <phoneticPr fontId="20"/>
  </si>
  <si>
    <t>健診受診</t>
  </si>
  <si>
    <t>各種健康教室への参加</t>
  </si>
  <si>
    <t>ウォーキング</t>
  </si>
  <si>
    <t>ジョギング</t>
  </si>
  <si>
    <t>体重・血圧・食事の記録</t>
  </si>
  <si>
    <t>振り返りの結果</t>
    <rPh sb="0" eb="1">
      <t>フ</t>
    </rPh>
    <rPh sb="2" eb="3">
      <t>カエ</t>
    </rPh>
    <rPh sb="5" eb="7">
      <t>ケッカ</t>
    </rPh>
    <phoneticPr fontId="1"/>
  </si>
  <si>
    <t>インセンティブの提供の条件としている健康指標</t>
    <rPh sb="8" eb="10">
      <t>テイキョウ</t>
    </rPh>
    <rPh sb="11" eb="13">
      <t>ジョウケン</t>
    </rPh>
    <rPh sb="18" eb="20">
      <t>ケンコウ</t>
    </rPh>
    <rPh sb="20" eb="22">
      <t>シヒョウ</t>
    </rPh>
    <phoneticPr fontId="1"/>
  </si>
  <si>
    <r>
      <t>左記の健康指標の</t>
    </r>
    <r>
      <rPr>
        <u/>
        <sz val="10"/>
        <rFont val="游ゴシック"/>
        <family val="3"/>
        <charset val="128"/>
        <scheme val="minor"/>
      </rPr>
      <t>維持・改善</t>
    </r>
    <r>
      <rPr>
        <sz val="10"/>
        <rFont val="游ゴシック"/>
        <family val="3"/>
        <charset val="128"/>
        <scheme val="minor"/>
      </rPr>
      <t>を条件としている場合に○</t>
    </r>
    <rPh sb="0" eb="2">
      <t>サキ</t>
    </rPh>
    <rPh sb="3" eb="5">
      <t>ケンコウ</t>
    </rPh>
    <rPh sb="5" eb="7">
      <t>シヒョウ</t>
    </rPh>
    <rPh sb="8" eb="10">
      <t>イジ</t>
    </rPh>
    <rPh sb="11" eb="13">
      <t>カイゼン</t>
    </rPh>
    <rPh sb="14" eb="16">
      <t>ジョウケン</t>
    </rPh>
    <rPh sb="21" eb="23">
      <t>バアイ</t>
    </rPh>
    <phoneticPr fontId="1"/>
  </si>
  <si>
    <t>取組内容</t>
    <rPh sb="0" eb="2">
      <t>トリクミ</t>
    </rPh>
    <rPh sb="2" eb="4">
      <t>ナイヨウ</t>
    </rPh>
    <phoneticPr fontId="20"/>
  </si>
  <si>
    <t>対象者数</t>
    <rPh sb="0" eb="2">
      <t>タイショウ</t>
    </rPh>
    <rPh sb="2" eb="3">
      <t>シャ</t>
    </rPh>
    <rPh sb="3" eb="4">
      <t>スウ</t>
    </rPh>
    <phoneticPr fontId="20"/>
  </si>
  <si>
    <t>実施者数</t>
    <rPh sb="0" eb="2">
      <t>ジッシ</t>
    </rPh>
    <rPh sb="2" eb="3">
      <t>シャ</t>
    </rPh>
    <rPh sb="3" eb="4">
      <t>スウ</t>
    </rPh>
    <phoneticPr fontId="20"/>
  </si>
  <si>
    <t>実施率</t>
    <rPh sb="0" eb="2">
      <t>ジッシ</t>
    </rPh>
    <rPh sb="2" eb="3">
      <t>リツ</t>
    </rPh>
    <phoneticPr fontId="20"/>
  </si>
  <si>
    <t>a.
抽出基準</t>
    <rPh sb="3" eb="5">
      <t>チュウシュツ</t>
    </rPh>
    <rPh sb="5" eb="7">
      <t>キジュン</t>
    </rPh>
    <phoneticPr fontId="1"/>
  </si>
  <si>
    <t>b.
通知や個別に訪問・指導を行っているか</t>
    <phoneticPr fontId="1"/>
  </si>
  <si>
    <t>c.
取組実施後に対象者の処方状況を
レセプト等で確認しているか。</t>
    <phoneticPr fontId="1"/>
  </si>
  <si>
    <t>d.
実施前後で評価を行っているか</t>
    <phoneticPr fontId="1"/>
  </si>
  <si>
    <t>本人や支援者に服薬状況や副作用の改善状況を
確認しているか</t>
    <phoneticPr fontId="1"/>
  </si>
  <si>
    <t>連携している医療関係団体</t>
    <rPh sb="0" eb="2">
      <t>レンケイ</t>
    </rPh>
    <rPh sb="6" eb="8">
      <t>イリョウ</t>
    </rPh>
    <rPh sb="8" eb="10">
      <t>カンケイ</t>
    </rPh>
    <rPh sb="10" eb="12">
      <t>ダンタイ</t>
    </rPh>
    <phoneticPr fontId="20"/>
  </si>
  <si>
    <t>a.【抽出基準】基準を設けているか。</t>
    <phoneticPr fontId="1"/>
  </si>
  <si>
    <t>「65歳以上の者」について抽出基準を設けているか。</t>
    <rPh sb="18" eb="19">
      <t>モウ</t>
    </rPh>
    <phoneticPr fontId="20"/>
  </si>
  <si>
    <t>抽出基準（年齢）</t>
    <phoneticPr fontId="20"/>
  </si>
  <si>
    <t>ｎに設定している数</t>
    <phoneticPr fontId="20"/>
  </si>
  <si>
    <t>a.リーフレット、チラシ等</t>
    <phoneticPr fontId="20"/>
  </si>
  <si>
    <t>b.医療費通知等</t>
    <phoneticPr fontId="20"/>
  </si>
  <si>
    <t>c.窓口案内</t>
    <phoneticPr fontId="20"/>
  </si>
  <si>
    <t>d.ホームページ、広報誌等</t>
    <phoneticPr fontId="20"/>
  </si>
  <si>
    <t>e.セミナー、説明会等</t>
    <phoneticPr fontId="20"/>
  </si>
  <si>
    <t>f.個別訪問</t>
    <phoneticPr fontId="20"/>
  </si>
  <si>
    <t>g.その他（方法を具体的に記載すること）</t>
    <phoneticPr fontId="20"/>
  </si>
  <si>
    <t>e.セミナー、説明会等での個別相談</t>
    <phoneticPr fontId="20"/>
  </si>
  <si>
    <t>使用割合の目標数値</t>
    <phoneticPr fontId="20"/>
  </si>
  <si>
    <t>目標数値を記載している計画等の名称</t>
    <rPh sb="11" eb="13">
      <t>ケイカク</t>
    </rPh>
    <rPh sb="13" eb="14">
      <t>トウ</t>
    </rPh>
    <rPh sb="15" eb="17">
      <t>メイショウ</t>
    </rPh>
    <phoneticPr fontId="20"/>
  </si>
  <si>
    <t>切り替え率</t>
    <rPh sb="0" eb="1">
      <t>キ</t>
    </rPh>
    <rPh sb="2" eb="3">
      <t>カ</t>
    </rPh>
    <rPh sb="4" eb="5">
      <t>リツ</t>
    </rPh>
    <phoneticPr fontId="1"/>
  </si>
  <si>
    <t>削減額</t>
    <rPh sb="0" eb="3">
      <t>サクゲンガク</t>
    </rPh>
    <phoneticPr fontId="20"/>
  </si>
  <si>
    <t>後発医薬品の品質や使用促進の意義等に関する情報を記載している媒体の名称</t>
    <rPh sb="0" eb="2">
      <t>コウハツ</t>
    </rPh>
    <rPh sb="2" eb="5">
      <t>イヤクヒン</t>
    </rPh>
    <rPh sb="6" eb="8">
      <t>ヒンシツ</t>
    </rPh>
    <rPh sb="9" eb="11">
      <t>シヨウ</t>
    </rPh>
    <rPh sb="11" eb="13">
      <t>ソクシン</t>
    </rPh>
    <rPh sb="14" eb="16">
      <t>イギ</t>
    </rPh>
    <rPh sb="16" eb="17">
      <t>トウ</t>
    </rPh>
    <rPh sb="18" eb="19">
      <t>カン</t>
    </rPh>
    <rPh sb="21" eb="23">
      <t>ジョウホウ</t>
    </rPh>
    <rPh sb="24" eb="26">
      <t>キサイ</t>
    </rPh>
    <rPh sb="30" eb="32">
      <t>バイタイ</t>
    </rPh>
    <rPh sb="33" eb="35">
      <t>メイショウ</t>
    </rPh>
    <phoneticPr fontId="20"/>
  </si>
  <si>
    <t>公表している媒体の名称等（HPの場合にはURLを入力）</t>
  </si>
  <si>
    <t>連携の相手方</t>
    <rPh sb="0" eb="2">
      <t>レンケイ</t>
    </rPh>
    <rPh sb="3" eb="6">
      <t>アイテガタ</t>
    </rPh>
    <phoneticPr fontId="1"/>
  </si>
  <si>
    <t>保健事業の実施・評価に当たっての連携内容</t>
    <rPh sb="0" eb="4">
      <t>ホケンジギョウ</t>
    </rPh>
    <rPh sb="5" eb="7">
      <t>ジッシ</t>
    </rPh>
    <rPh sb="8" eb="10">
      <t>ヒョウカ</t>
    </rPh>
    <rPh sb="11" eb="12">
      <t>ア</t>
    </rPh>
    <rPh sb="16" eb="18">
      <t>レンケイ</t>
    </rPh>
    <rPh sb="18" eb="20">
      <t>ナイヨウ</t>
    </rPh>
    <phoneticPr fontId="20"/>
  </si>
  <si>
    <t>地域包括ケアの構築に向けた医療・介護・保健・福祉・住まい・生活支援など部局横断的な議論の場に国保部局として参画した</t>
    <phoneticPr fontId="1"/>
  </si>
  <si>
    <t>KDB等を活用した取組内容</t>
  </si>
  <si>
    <t>国保部局として参画している地域支援事業の内容</t>
  </si>
  <si>
    <t>④任意事業を選択された場合はその事業内容</t>
  </si>
  <si>
    <t>ターゲット層となるハイリスク群・予備軍とその抽出方法　</t>
  </si>
  <si>
    <t>国保部局として行った支援の取組内容</t>
    <phoneticPr fontId="20"/>
  </si>
  <si>
    <t>締結（予定）年月日</t>
    <phoneticPr fontId="1"/>
  </si>
  <si>
    <t>後期高齢者医療制度の保健事業と一体的に実施している
保健事業の実施内容（ハイリスクアプローチ）</t>
    <phoneticPr fontId="1"/>
  </si>
  <si>
    <t>介護保険の地域支援事業と一体的に実施している保健事業の
実施内容（ポピュレーションアプローチ）</t>
    <phoneticPr fontId="1"/>
  </si>
  <si>
    <t>国保のデータ</t>
  </si>
  <si>
    <t>後期高齢者医療のデータ</t>
  </si>
  <si>
    <t>介護保険のデータ</t>
  </si>
  <si>
    <t>関係機関名</t>
    <phoneticPr fontId="1"/>
  </si>
  <si>
    <t>協力体制に係る取組内容</t>
    <phoneticPr fontId="1"/>
  </si>
  <si>
    <t>他の追加条件</t>
    <phoneticPr fontId="1"/>
  </si>
  <si>
    <t>レセプト抽出件数</t>
    <phoneticPr fontId="1"/>
  </si>
  <si>
    <t>勧奨件数</t>
    <phoneticPr fontId="1"/>
  </si>
  <si>
    <t>勧奨割合</t>
    <phoneticPr fontId="1"/>
  </si>
  <si>
    <t>参加者人数</t>
    <phoneticPr fontId="1"/>
  </si>
  <si>
    <t>管理職の役職名</t>
    <phoneticPr fontId="1"/>
  </si>
  <si>
    <t>(1)
国保適用開始から60日以内の提出率（％）</t>
    <phoneticPr fontId="1"/>
  </si>
  <si>
    <t>(2)
勧奨後30日以内の提出率（％）</t>
    <phoneticPr fontId="1"/>
  </si>
  <si>
    <t>(3)
傷病届受理日までの平均日数（日）</t>
    <phoneticPr fontId="1"/>
  </si>
  <si>
    <t>(4)
レセプトへの「10．第三」の記載率（％）</t>
    <phoneticPr fontId="1"/>
  </si>
  <si>
    <t>達成した目標内容（１）</t>
    <rPh sb="0" eb="2">
      <t>タッセイ</t>
    </rPh>
    <rPh sb="4" eb="6">
      <t>モクヒョウ</t>
    </rPh>
    <rPh sb="6" eb="8">
      <t>ナイヨウ</t>
    </rPh>
    <phoneticPr fontId="1"/>
  </si>
  <si>
    <t>達成した目標内容（２）</t>
    <rPh sb="0" eb="2">
      <t>タッセイ</t>
    </rPh>
    <rPh sb="4" eb="6">
      <t>モクヒョウ</t>
    </rPh>
    <rPh sb="6" eb="8">
      <t>ナイヨウ</t>
    </rPh>
    <phoneticPr fontId="1"/>
  </si>
  <si>
    <t>【参考】(B)-(A)</t>
    <rPh sb="1" eb="3">
      <t>サンコウ</t>
    </rPh>
    <phoneticPr fontId="20"/>
  </si>
  <si>
    <t>クレジットカード</t>
  </si>
  <si>
    <t>マルチペイメントサービス</t>
  </si>
  <si>
    <t>ＱＲコード決済</t>
    <phoneticPr fontId="20"/>
  </si>
  <si>
    <t>取扱要領等の名称</t>
    <phoneticPr fontId="20"/>
  </si>
  <si>
    <t>生活困窮者自立支援制度担当部局との連携の方法</t>
    <phoneticPr fontId="1"/>
  </si>
  <si>
    <t>その他の連携方法</t>
    <rPh sb="2" eb="3">
      <t>タ</t>
    </rPh>
    <rPh sb="4" eb="6">
      <t>レンケイ</t>
    </rPh>
    <rPh sb="6" eb="8">
      <t>ホウホウ</t>
    </rPh>
    <phoneticPr fontId="1"/>
  </si>
  <si>
    <t>被保険者代表</t>
    <rPh sb="0" eb="4">
      <t>ヒホケンシャ</t>
    </rPh>
    <rPh sb="4" eb="6">
      <t>ダイヒョウ</t>
    </rPh>
    <phoneticPr fontId="20"/>
  </si>
  <si>
    <t>保険医又は保険薬剤師代表</t>
    <rPh sb="0" eb="2">
      <t>ホケン</t>
    </rPh>
    <rPh sb="2" eb="3">
      <t>イ</t>
    </rPh>
    <rPh sb="3" eb="4">
      <t>マタ</t>
    </rPh>
    <rPh sb="5" eb="7">
      <t>ホケン</t>
    </rPh>
    <rPh sb="7" eb="10">
      <t>ヤクザイシ</t>
    </rPh>
    <rPh sb="10" eb="12">
      <t>ダイヒョウ</t>
    </rPh>
    <phoneticPr fontId="20"/>
  </si>
  <si>
    <t>公益代表</t>
    <rPh sb="0" eb="2">
      <t>コウエキ</t>
    </rPh>
    <rPh sb="2" eb="4">
      <t>ダイヒョウ</t>
    </rPh>
    <phoneticPr fontId="20"/>
  </si>
  <si>
    <t>被用者保険代表</t>
    <rPh sb="0" eb="3">
      <t>ヒヨウシャ</t>
    </rPh>
    <rPh sb="3" eb="5">
      <t>ホケン</t>
    </rPh>
    <rPh sb="5" eb="7">
      <t>ダイヒョウ</t>
    </rPh>
    <phoneticPr fontId="20"/>
  </si>
  <si>
    <t>その他内容記入</t>
    <rPh sb="2" eb="3">
      <t>タ</t>
    </rPh>
    <rPh sb="3" eb="5">
      <t>ナイヨウ</t>
    </rPh>
    <rPh sb="5" eb="7">
      <t>キニュウ</t>
    </rPh>
    <phoneticPr fontId="1"/>
  </si>
  <si>
    <t>疑義チェック</t>
    <rPh sb="0" eb="2">
      <t>ギギ</t>
    </rPh>
    <phoneticPr fontId="1"/>
  </si>
  <si>
    <t>○</t>
    <phoneticPr fontId="1"/>
  </si>
  <si>
    <t>庁内の担当部局（自立支援担当、福祉担当）や自立相談支援機関（社会福祉協議会等）に対する案内や対応依頼を実施</t>
    <rPh sb="0" eb="2">
      <t>チョウナイ</t>
    </rPh>
    <rPh sb="3" eb="5">
      <t>タントウ</t>
    </rPh>
    <rPh sb="5" eb="7">
      <t>ブキョク</t>
    </rPh>
    <rPh sb="8" eb="10">
      <t>ジリツ</t>
    </rPh>
    <rPh sb="10" eb="12">
      <t>シエン</t>
    </rPh>
    <rPh sb="12" eb="14">
      <t>タントウ</t>
    </rPh>
    <rPh sb="15" eb="17">
      <t>フクシ</t>
    </rPh>
    <rPh sb="17" eb="19">
      <t>タントウ</t>
    </rPh>
    <rPh sb="21" eb="23">
      <t>ジリツ</t>
    </rPh>
    <rPh sb="23" eb="25">
      <t>ソウダン</t>
    </rPh>
    <rPh sb="25" eb="27">
      <t>シエン</t>
    </rPh>
    <rPh sb="27" eb="29">
      <t>キカン</t>
    </rPh>
    <rPh sb="30" eb="32">
      <t>シャカイ</t>
    </rPh>
    <rPh sb="32" eb="34">
      <t>フクシ</t>
    </rPh>
    <rPh sb="34" eb="37">
      <t>キョウギカイ</t>
    </rPh>
    <rPh sb="37" eb="38">
      <t>トウ</t>
    </rPh>
    <rPh sb="40" eb="41">
      <t>タイ</t>
    </rPh>
    <rPh sb="43" eb="45">
      <t>アンナイ</t>
    </rPh>
    <rPh sb="46" eb="48">
      <t>タイオウ</t>
    </rPh>
    <rPh sb="48" eb="50">
      <t>イライ</t>
    </rPh>
    <rPh sb="51" eb="53">
      <t>ジッシ</t>
    </rPh>
    <phoneticPr fontId="1"/>
  </si>
  <si>
    <t>インセンティブ提供の条件としている</t>
    <rPh sb="7" eb="9">
      <t>テイキョウ</t>
    </rPh>
    <rPh sb="10" eb="12">
      <t>ジョウケン</t>
    </rPh>
    <phoneticPr fontId="1"/>
  </si>
  <si>
    <t>達成</t>
  </si>
  <si>
    <t>達成(平均10%以上)</t>
  </si>
  <si>
    <t>－</t>
    <phoneticPr fontId="1"/>
  </si>
  <si>
    <t>ペイジーを活用した収納</t>
    <rPh sb="5" eb="7">
      <t>カツヨウ</t>
    </rPh>
    <rPh sb="9" eb="11">
      <t>シュウノウ</t>
    </rPh>
    <phoneticPr fontId="1"/>
  </si>
  <si>
    <t>未達成(予定の3/4以上削減)</t>
  </si>
  <si>
    <t>達成(平均10%未満)</t>
  </si>
  <si>
    <t>ー</t>
    <phoneticPr fontId="1"/>
  </si>
  <si>
    <t>スマートフォンのアプリを活用した収納</t>
    <rPh sb="12" eb="14">
      <t>カツヨウ</t>
    </rPh>
    <rPh sb="16" eb="18">
      <t>シュウノウ</t>
    </rPh>
    <phoneticPr fontId="1"/>
  </si>
  <si>
    <t>未達成(予定の3/4未満)</t>
  </si>
  <si>
    <t>未達成</t>
  </si>
  <si>
    <t xml:space="preserve"> </t>
    <phoneticPr fontId="1"/>
  </si>
  <si>
    <t>都道府県
CD</t>
    <rPh sb="0" eb="4">
      <t>トドウフケン</t>
    </rPh>
    <rPh sb="3" eb="4">
      <t>ケン</t>
    </rPh>
    <phoneticPr fontId="20"/>
  </si>
  <si>
    <t>都道府県名</t>
    <rPh sb="0" eb="4">
      <t>トドウフケン</t>
    </rPh>
    <rPh sb="4" eb="5">
      <t>メイ</t>
    </rPh>
    <phoneticPr fontId="1"/>
  </si>
  <si>
    <t>保険者
CD</t>
    <rPh sb="0" eb="3">
      <t>ホケンシャ</t>
    </rPh>
    <phoneticPr fontId="20"/>
  </si>
  <si>
    <t>保険者名</t>
    <rPh sb="0" eb="3">
      <t>ホケンシャ</t>
    </rPh>
    <rPh sb="3" eb="4">
      <t>メイ</t>
    </rPh>
    <phoneticPr fontId="20"/>
  </si>
  <si>
    <t>CD</t>
  </si>
  <si>
    <t>都道府県名+保険者名</t>
    <rPh sb="0" eb="4">
      <t>トドウフケン</t>
    </rPh>
    <rPh sb="4" eb="5">
      <t>メイ</t>
    </rPh>
    <rPh sb="6" eb="9">
      <t>ホケンシャ</t>
    </rPh>
    <rPh sb="9" eb="10">
      <t>メイ</t>
    </rPh>
    <phoneticPr fontId="1"/>
  </si>
  <si>
    <t>01</t>
    <phoneticPr fontId="1"/>
  </si>
  <si>
    <t>北海道</t>
    <rPh sb="0" eb="3">
      <t>ホッカイドウ</t>
    </rPh>
    <phoneticPr fontId="20"/>
  </si>
  <si>
    <t>001</t>
  </si>
  <si>
    <t>札幌市</t>
  </si>
  <si>
    <t>01001</t>
  </si>
  <si>
    <t>01001 札幌市</t>
  </si>
  <si>
    <t>002</t>
  </si>
  <si>
    <t>函館市</t>
  </si>
  <si>
    <t>01002</t>
  </si>
  <si>
    <t>01002 函館市</t>
  </si>
  <si>
    <t>003</t>
  </si>
  <si>
    <t>小樽市</t>
  </si>
  <si>
    <t>01003</t>
  </si>
  <si>
    <t>01003 小樽市</t>
  </si>
  <si>
    <t>004</t>
  </si>
  <si>
    <t>旭川市</t>
  </si>
  <si>
    <t>01004</t>
  </si>
  <si>
    <t>01004 旭川市</t>
  </si>
  <si>
    <t>005</t>
  </si>
  <si>
    <t>室蘭市</t>
  </si>
  <si>
    <t>01005</t>
  </si>
  <si>
    <t>01005 室蘭市</t>
  </si>
  <si>
    <t>006</t>
  </si>
  <si>
    <t>釧路市</t>
  </si>
  <si>
    <t>01006</t>
  </si>
  <si>
    <t>01006 釧路市</t>
  </si>
  <si>
    <t>007</t>
  </si>
  <si>
    <t>帯広市</t>
  </si>
  <si>
    <t>01007</t>
  </si>
  <si>
    <t>01007 帯広市</t>
  </si>
  <si>
    <t>008</t>
  </si>
  <si>
    <t>北見市</t>
  </si>
  <si>
    <t>01008</t>
  </si>
  <si>
    <t>01008 北見市</t>
  </si>
  <si>
    <t>009</t>
  </si>
  <si>
    <t>夕張市</t>
  </si>
  <si>
    <t>01009</t>
  </si>
  <si>
    <t>01009 夕張市</t>
  </si>
  <si>
    <t>010</t>
  </si>
  <si>
    <t>岩見沢市</t>
  </si>
  <si>
    <t>01010</t>
  </si>
  <si>
    <t>01010 岩見沢市</t>
  </si>
  <si>
    <t>011</t>
  </si>
  <si>
    <t>網走市</t>
  </si>
  <si>
    <t>01011</t>
  </si>
  <si>
    <t>01011 網走市</t>
  </si>
  <si>
    <t>012</t>
  </si>
  <si>
    <t>留萌市</t>
  </si>
  <si>
    <t>01012</t>
  </si>
  <si>
    <t>01012 留萌市</t>
  </si>
  <si>
    <t>013</t>
  </si>
  <si>
    <t>苫小牧市</t>
  </si>
  <si>
    <t>01013</t>
  </si>
  <si>
    <t>01013 苫小牧市</t>
  </si>
  <si>
    <t>014</t>
  </si>
  <si>
    <t>稚内市</t>
  </si>
  <si>
    <t>01014</t>
  </si>
  <si>
    <t>01014 稚内市</t>
  </si>
  <si>
    <t>015</t>
  </si>
  <si>
    <t>美唄市</t>
  </si>
  <si>
    <t>01015</t>
  </si>
  <si>
    <t>01015 美唄市</t>
  </si>
  <si>
    <t>016</t>
  </si>
  <si>
    <t>芦別市</t>
  </si>
  <si>
    <t>01016</t>
  </si>
  <si>
    <t>01016 芦別市</t>
  </si>
  <si>
    <t>017</t>
  </si>
  <si>
    <t>江別市</t>
  </si>
  <si>
    <t>01017</t>
  </si>
  <si>
    <t>01017 江別市</t>
  </si>
  <si>
    <t>018</t>
  </si>
  <si>
    <t>赤平市</t>
  </si>
  <si>
    <t>01018</t>
  </si>
  <si>
    <t>01018 赤平市</t>
  </si>
  <si>
    <t>019</t>
  </si>
  <si>
    <t>紋別市</t>
  </si>
  <si>
    <t>01019</t>
  </si>
  <si>
    <t>01019 紋別市</t>
  </si>
  <si>
    <t>020</t>
  </si>
  <si>
    <t>士別市</t>
  </si>
  <si>
    <t>01020</t>
  </si>
  <si>
    <t>01020 士別市</t>
  </si>
  <si>
    <t>021</t>
  </si>
  <si>
    <t>名寄市</t>
  </si>
  <si>
    <t>01021</t>
  </si>
  <si>
    <t>01021 名寄市</t>
  </si>
  <si>
    <t>022</t>
  </si>
  <si>
    <t>三笠市</t>
  </si>
  <si>
    <t>01022</t>
  </si>
  <si>
    <t>01022 三笠市</t>
  </si>
  <si>
    <t>023</t>
  </si>
  <si>
    <t>根室市</t>
  </si>
  <si>
    <t>01023</t>
  </si>
  <si>
    <t>01023 根室市</t>
  </si>
  <si>
    <t>024</t>
  </si>
  <si>
    <t>千歳市</t>
  </si>
  <si>
    <t>01024</t>
  </si>
  <si>
    <t>01024 千歳市</t>
  </si>
  <si>
    <t>025</t>
  </si>
  <si>
    <t>滝川市</t>
  </si>
  <si>
    <t>01025</t>
  </si>
  <si>
    <t>01025 滝川市</t>
  </si>
  <si>
    <t>026</t>
  </si>
  <si>
    <t>砂川市</t>
  </si>
  <si>
    <t>01026</t>
  </si>
  <si>
    <t>01026 砂川市</t>
  </si>
  <si>
    <t>028</t>
  </si>
  <si>
    <t>深川市</t>
  </si>
  <si>
    <t>01028</t>
  </si>
  <si>
    <t>01028 深川市</t>
  </si>
  <si>
    <t>029</t>
  </si>
  <si>
    <t>富良野市</t>
  </si>
  <si>
    <t>01029</t>
  </si>
  <si>
    <t>01029 富良野市</t>
  </si>
  <si>
    <t>030</t>
  </si>
  <si>
    <t>登別市</t>
  </si>
  <si>
    <t>01030</t>
  </si>
  <si>
    <t>01030 登別市</t>
  </si>
  <si>
    <t>031</t>
  </si>
  <si>
    <t>恵庭市</t>
  </si>
  <si>
    <t>01031</t>
  </si>
  <si>
    <t>01031 恵庭市</t>
  </si>
  <si>
    <t>033</t>
  </si>
  <si>
    <t>伊達市</t>
  </si>
  <si>
    <t>01033</t>
  </si>
  <si>
    <t>01033 伊達市</t>
  </si>
  <si>
    <t>034</t>
  </si>
  <si>
    <t>北広島市</t>
  </si>
  <si>
    <t>01034</t>
  </si>
  <si>
    <t>01034 北広島市</t>
  </si>
  <si>
    <t>035</t>
  </si>
  <si>
    <t>石狩市</t>
  </si>
  <si>
    <t>01035</t>
  </si>
  <si>
    <t>01035 石狩市</t>
  </si>
  <si>
    <t>036</t>
  </si>
  <si>
    <t>当別町</t>
  </si>
  <si>
    <t>01036</t>
  </si>
  <si>
    <t>01036 当別町</t>
  </si>
  <si>
    <t>037</t>
  </si>
  <si>
    <t>新篠津村</t>
  </si>
  <si>
    <t>01037</t>
  </si>
  <si>
    <t>01037 新篠津村</t>
  </si>
  <si>
    <t>040</t>
  </si>
  <si>
    <t>松前町</t>
  </si>
  <si>
    <t>01040</t>
  </si>
  <si>
    <t>01040 松前町</t>
  </si>
  <si>
    <t>041</t>
  </si>
  <si>
    <t>福島町</t>
  </si>
  <si>
    <t>01041</t>
  </si>
  <si>
    <t>01041 福島町</t>
  </si>
  <si>
    <t>042</t>
  </si>
  <si>
    <t>知内町</t>
  </si>
  <si>
    <t>01042</t>
  </si>
  <si>
    <t>01042 知内町</t>
  </si>
  <si>
    <t>043</t>
  </si>
  <si>
    <t>木古内町</t>
  </si>
  <si>
    <t>01043</t>
  </si>
  <si>
    <t>01043 木古内町</t>
  </si>
  <si>
    <t>044</t>
  </si>
  <si>
    <t>北斗市</t>
  </si>
  <si>
    <t>01044</t>
  </si>
  <si>
    <t>01044 北斗市</t>
  </si>
  <si>
    <t>046</t>
  </si>
  <si>
    <t>七飯町</t>
  </si>
  <si>
    <t>01046</t>
  </si>
  <si>
    <t>01046 七飯町</t>
  </si>
  <si>
    <t>051</t>
  </si>
  <si>
    <t>鹿部町</t>
  </si>
  <si>
    <t>01051</t>
  </si>
  <si>
    <t>01051 鹿部町</t>
  </si>
  <si>
    <t>053</t>
  </si>
  <si>
    <t>森町</t>
  </si>
  <si>
    <t>01053</t>
  </si>
  <si>
    <t>01053 森町</t>
  </si>
  <si>
    <t>054</t>
  </si>
  <si>
    <t>八雲町</t>
  </si>
  <si>
    <t>01054</t>
  </si>
  <si>
    <t>01054 八雲町</t>
  </si>
  <si>
    <t>055</t>
  </si>
  <si>
    <t>長万部町</t>
  </si>
  <si>
    <t>01055</t>
  </si>
  <si>
    <t>01055 長万部町</t>
  </si>
  <si>
    <t>056</t>
  </si>
  <si>
    <t>江差町</t>
  </si>
  <si>
    <t>01056</t>
  </si>
  <si>
    <t>01056 江差町</t>
  </si>
  <si>
    <t>057</t>
  </si>
  <si>
    <t>上ノ国町</t>
  </si>
  <si>
    <t>01057</t>
  </si>
  <si>
    <t>01057 上ノ国町</t>
  </si>
  <si>
    <t>058</t>
  </si>
  <si>
    <t>厚沢部町</t>
  </si>
  <si>
    <t>01058</t>
  </si>
  <si>
    <t>01058 厚沢部町</t>
  </si>
  <si>
    <t>059</t>
  </si>
  <si>
    <t>乙部町</t>
  </si>
  <si>
    <t>01059</t>
  </si>
  <si>
    <t>01059 乙部町</t>
  </si>
  <si>
    <t>062</t>
  </si>
  <si>
    <t>奥尻町</t>
  </si>
  <si>
    <t>01062</t>
  </si>
  <si>
    <t>01062 奥尻町</t>
  </si>
  <si>
    <t>064</t>
  </si>
  <si>
    <t>せたな町</t>
  </si>
  <si>
    <t>01064</t>
  </si>
  <si>
    <t>01064 せたな町</t>
  </si>
  <si>
    <t>065</t>
  </si>
  <si>
    <t>今金町</t>
  </si>
  <si>
    <t>01065</t>
  </si>
  <si>
    <t>01065 今金町</t>
  </si>
  <si>
    <t>067</t>
  </si>
  <si>
    <t>寿都町</t>
  </si>
  <si>
    <t>01067</t>
  </si>
  <si>
    <t>01067 寿都町</t>
  </si>
  <si>
    <t>077</t>
  </si>
  <si>
    <t>岩内町</t>
  </si>
  <si>
    <t>01077</t>
  </si>
  <si>
    <t>01077 岩内町</t>
  </si>
  <si>
    <t>083</t>
  </si>
  <si>
    <t>余市町</t>
  </si>
  <si>
    <t>01083</t>
  </si>
  <si>
    <t>01083 余市町</t>
  </si>
  <si>
    <t>087</t>
  </si>
  <si>
    <t>南幌町</t>
  </si>
  <si>
    <t>01087</t>
  </si>
  <si>
    <t>01087 南幌町</t>
  </si>
  <si>
    <t>090</t>
  </si>
  <si>
    <t>由仁町</t>
  </si>
  <si>
    <t>01090</t>
  </si>
  <si>
    <t>01090 由仁町</t>
  </si>
  <si>
    <t>091</t>
  </si>
  <si>
    <t>長沼町</t>
  </si>
  <si>
    <t>01091</t>
  </si>
  <si>
    <t>01091 長沼町</t>
  </si>
  <si>
    <t>092</t>
  </si>
  <si>
    <t>栗山町</t>
  </si>
  <si>
    <t>01092</t>
  </si>
  <si>
    <t>01092 栗山町</t>
  </si>
  <si>
    <t>093</t>
  </si>
  <si>
    <t>月形町</t>
  </si>
  <si>
    <t>01093</t>
  </si>
  <si>
    <t>01093 月形町</t>
  </si>
  <si>
    <t>094</t>
  </si>
  <si>
    <t>歌志内市</t>
    <rPh sb="0" eb="1">
      <t>ウタ</t>
    </rPh>
    <rPh sb="1" eb="2">
      <t>シ</t>
    </rPh>
    <rPh sb="2" eb="3">
      <t>ウチ</t>
    </rPh>
    <rPh sb="3" eb="4">
      <t>シ</t>
    </rPh>
    <phoneticPr fontId="20"/>
  </si>
  <si>
    <t>01094</t>
  </si>
  <si>
    <t>01094 歌志内市</t>
  </si>
  <si>
    <t>奈井江町</t>
    <rPh sb="0" eb="3">
      <t>ナイエ</t>
    </rPh>
    <rPh sb="3" eb="4">
      <t>チョウ</t>
    </rPh>
    <phoneticPr fontId="20"/>
  </si>
  <si>
    <t>01094 奈井江町</t>
  </si>
  <si>
    <t>上砂川町</t>
    <rPh sb="0" eb="1">
      <t>カミ</t>
    </rPh>
    <rPh sb="1" eb="3">
      <t>スナガワ</t>
    </rPh>
    <rPh sb="3" eb="4">
      <t>マチ</t>
    </rPh>
    <phoneticPr fontId="20"/>
  </si>
  <si>
    <t>01094 上砂川町</t>
  </si>
  <si>
    <t>浦臼町</t>
    <rPh sb="0" eb="1">
      <t>ウラ</t>
    </rPh>
    <rPh sb="2" eb="3">
      <t>チョウ</t>
    </rPh>
    <phoneticPr fontId="20"/>
  </si>
  <si>
    <t>01094 浦臼町</t>
  </si>
  <si>
    <t>新十津川町</t>
    <rPh sb="0" eb="1">
      <t>シン</t>
    </rPh>
    <rPh sb="1" eb="2">
      <t>ジュウ</t>
    </rPh>
    <rPh sb="2" eb="3">
      <t>ツ</t>
    </rPh>
    <rPh sb="3" eb="4">
      <t>カワ</t>
    </rPh>
    <rPh sb="4" eb="5">
      <t>マチ</t>
    </rPh>
    <phoneticPr fontId="20"/>
  </si>
  <si>
    <t>01094 新十津川町</t>
  </si>
  <si>
    <t>雨竜町</t>
    <rPh sb="0" eb="1">
      <t>アメ</t>
    </rPh>
    <rPh sb="1" eb="2">
      <t>リュウ</t>
    </rPh>
    <rPh sb="2" eb="3">
      <t>マチ</t>
    </rPh>
    <phoneticPr fontId="20"/>
  </si>
  <si>
    <t>01094 雨竜町</t>
  </si>
  <si>
    <t>096</t>
  </si>
  <si>
    <t>妹背牛町</t>
  </si>
  <si>
    <t>01096</t>
  </si>
  <si>
    <t>01096 妹背牛町</t>
  </si>
  <si>
    <t>097</t>
  </si>
  <si>
    <t>秩父別町</t>
  </si>
  <si>
    <t>01097</t>
  </si>
  <si>
    <t>01097 秩父別町</t>
  </si>
  <si>
    <t>099</t>
  </si>
  <si>
    <t>北竜町</t>
  </si>
  <si>
    <t>01099</t>
  </si>
  <si>
    <t>01099 北竜町</t>
  </si>
  <si>
    <t>100</t>
  </si>
  <si>
    <t>沼田町</t>
  </si>
  <si>
    <t>01100</t>
  </si>
  <si>
    <t>01100 沼田町</t>
  </si>
  <si>
    <t>幌加内町</t>
  </si>
  <si>
    <t>01101</t>
  </si>
  <si>
    <t>01101 幌加内町</t>
  </si>
  <si>
    <t>鷹栖町</t>
  </si>
  <si>
    <t>01102</t>
  </si>
  <si>
    <t>01102 鷹栖町</t>
  </si>
  <si>
    <t>当麻町</t>
  </si>
  <si>
    <t>01104</t>
  </si>
  <si>
    <t>01104 当麻町</t>
  </si>
  <si>
    <t>比布町</t>
  </si>
  <si>
    <t>01105</t>
  </si>
  <si>
    <t>01105 比布町</t>
  </si>
  <si>
    <t>愛別町</t>
  </si>
  <si>
    <t>01106</t>
  </si>
  <si>
    <t>01106 愛別町</t>
  </si>
  <si>
    <t>上川町</t>
  </si>
  <si>
    <t>01107</t>
  </si>
  <si>
    <t>01107 上川町</t>
  </si>
  <si>
    <t>上富良野町</t>
  </si>
  <si>
    <t>01110</t>
  </si>
  <si>
    <t>01110 上富良野町</t>
  </si>
  <si>
    <t>中富良野町</t>
  </si>
  <si>
    <t>01111</t>
  </si>
  <si>
    <t>01111 中富良野町</t>
  </si>
  <si>
    <t>南富良野町</t>
  </si>
  <si>
    <t>01112</t>
  </si>
  <si>
    <t>01112 南富良野町</t>
  </si>
  <si>
    <t>占冠村</t>
  </si>
  <si>
    <t>01113</t>
  </si>
  <si>
    <t>01113 占冠村</t>
  </si>
  <si>
    <t>和寒町</t>
  </si>
  <si>
    <t>01114</t>
  </si>
  <si>
    <t>01114 和寒町</t>
  </si>
  <si>
    <t>剣淵町</t>
  </si>
  <si>
    <t>01115</t>
  </si>
  <si>
    <t>01115 剣淵町</t>
  </si>
  <si>
    <t>下川町</t>
  </si>
  <si>
    <t>01118</t>
  </si>
  <si>
    <t>01118 下川町</t>
  </si>
  <si>
    <t>美深町</t>
  </si>
  <si>
    <t>01119</t>
  </si>
  <si>
    <t>01119 美深町</t>
  </si>
  <si>
    <t>音威子府村</t>
  </si>
  <si>
    <t>01120</t>
  </si>
  <si>
    <t>01120 音威子府村</t>
  </si>
  <si>
    <t>中川町</t>
  </si>
  <si>
    <t>01121</t>
  </si>
  <si>
    <t>01121 中川町</t>
  </si>
  <si>
    <t>増毛町</t>
  </si>
  <si>
    <t>01122</t>
  </si>
  <si>
    <t>01122 増毛町</t>
  </si>
  <si>
    <t>小平町</t>
  </si>
  <si>
    <t>01123</t>
  </si>
  <si>
    <t>01123 小平町</t>
  </si>
  <si>
    <t>苫前町</t>
  </si>
  <si>
    <t>01124</t>
  </si>
  <si>
    <t>01124 苫前町</t>
  </si>
  <si>
    <t>羽幌町</t>
  </si>
  <si>
    <t>01125</t>
  </si>
  <si>
    <t>01125 羽幌町</t>
  </si>
  <si>
    <t>初山別村</t>
  </si>
  <si>
    <t>01126</t>
  </si>
  <si>
    <t>01126 初山別村</t>
  </si>
  <si>
    <t>遠別町</t>
  </si>
  <si>
    <t>01127</t>
  </si>
  <si>
    <t>01127 遠別町</t>
  </si>
  <si>
    <t>天塩町</t>
  </si>
  <si>
    <t>01128</t>
  </si>
  <si>
    <t>01128 天塩町</t>
  </si>
  <si>
    <t>幌延町</t>
  </si>
  <si>
    <t>01129</t>
  </si>
  <si>
    <t>01129 幌延町</t>
  </si>
  <si>
    <t>猿払村</t>
  </si>
  <si>
    <t>01130</t>
  </si>
  <si>
    <t>01130 猿払村</t>
  </si>
  <si>
    <t>浜頓別町</t>
  </si>
  <si>
    <t>01131</t>
  </si>
  <si>
    <t>01131 浜頓別町</t>
  </si>
  <si>
    <t>中頓別町</t>
  </si>
  <si>
    <t>01132</t>
  </si>
  <si>
    <t>01132 中頓別町</t>
  </si>
  <si>
    <t>枝幸町</t>
  </si>
  <si>
    <t>01133</t>
  </si>
  <si>
    <t>01133 枝幸町</t>
  </si>
  <si>
    <t>豊富町</t>
  </si>
  <si>
    <t>01135</t>
  </si>
  <si>
    <t>01135 豊富町</t>
  </si>
  <si>
    <t>礼文町</t>
  </si>
  <si>
    <t>01136</t>
  </si>
  <si>
    <t>01136 礼文町</t>
  </si>
  <si>
    <t>利尻町</t>
  </si>
  <si>
    <t>01137</t>
  </si>
  <si>
    <t>01137 利尻町</t>
  </si>
  <si>
    <t>利尻富士町</t>
  </si>
  <si>
    <t>01138</t>
  </si>
  <si>
    <t>01138 利尻富士町</t>
  </si>
  <si>
    <t>大空町</t>
  </si>
  <si>
    <t>01140</t>
  </si>
  <si>
    <t>01140 大空町</t>
  </si>
  <si>
    <t>美幌町</t>
  </si>
  <si>
    <t>01141</t>
  </si>
  <si>
    <t>01141 美幌町</t>
  </si>
  <si>
    <t>津別町</t>
  </si>
  <si>
    <t>01142</t>
  </si>
  <si>
    <t>01142 津別町</t>
  </si>
  <si>
    <t>斜里町</t>
  </si>
  <si>
    <t>01143</t>
  </si>
  <si>
    <t>01143 斜里町</t>
  </si>
  <si>
    <t>清里町</t>
  </si>
  <si>
    <t>01144</t>
  </si>
  <si>
    <t>01144 清里町</t>
  </si>
  <si>
    <t>小清水町</t>
  </si>
  <si>
    <t>01145</t>
  </si>
  <si>
    <t>01145 小清水町</t>
  </si>
  <si>
    <t>訓子府町</t>
  </si>
  <si>
    <t>01147</t>
  </si>
  <si>
    <t>01147 訓子府町</t>
  </si>
  <si>
    <t>置戸町</t>
  </si>
  <si>
    <t>01148</t>
  </si>
  <si>
    <t>01148 置戸町</t>
  </si>
  <si>
    <t>佐呂間町</t>
  </si>
  <si>
    <t>01150</t>
  </si>
  <si>
    <t>01150 佐呂間町</t>
  </si>
  <si>
    <t>遠軽町</t>
  </si>
  <si>
    <t>01153</t>
  </si>
  <si>
    <t>01153 遠軽町</t>
  </si>
  <si>
    <t>湧別町</t>
  </si>
  <si>
    <t>01157</t>
  </si>
  <si>
    <t>01157 湧別町</t>
  </si>
  <si>
    <t>滝上町</t>
  </si>
  <si>
    <t>01158</t>
  </si>
  <si>
    <t>01158 滝上町</t>
  </si>
  <si>
    <t>興部町</t>
  </si>
  <si>
    <t>01159</t>
  </si>
  <si>
    <t>01159 興部町</t>
  </si>
  <si>
    <t>西興部村</t>
  </si>
  <si>
    <t>01160</t>
  </si>
  <si>
    <t>01160 西興部村</t>
  </si>
  <si>
    <t>雄武町</t>
  </si>
  <si>
    <t>01161</t>
  </si>
  <si>
    <t>01161 雄武町</t>
  </si>
  <si>
    <t>豊浦町</t>
  </si>
  <si>
    <t>01162</t>
  </si>
  <si>
    <t>01162 豊浦町</t>
  </si>
  <si>
    <t>洞爺湖町</t>
  </si>
  <si>
    <t>01163</t>
  </si>
  <si>
    <t>01163 洞爺湖町</t>
  </si>
  <si>
    <t>壮瞥町</t>
  </si>
  <si>
    <t>01166</t>
  </si>
  <si>
    <t>01166 壮瞥町</t>
  </si>
  <si>
    <t>白老町</t>
  </si>
  <si>
    <t>01167</t>
  </si>
  <si>
    <t>01167 白老町</t>
  </si>
  <si>
    <t>安平町</t>
  </si>
  <si>
    <t>01169</t>
  </si>
  <si>
    <t>01169 安平町</t>
  </si>
  <si>
    <t>厚真町</t>
  </si>
  <si>
    <t>01170</t>
  </si>
  <si>
    <t>01170 厚真町</t>
  </si>
  <si>
    <t>むかわ町</t>
  </si>
  <si>
    <t>01171</t>
  </si>
  <si>
    <t>01171 むかわ町</t>
  </si>
  <si>
    <t>平取町</t>
  </si>
  <si>
    <t>01174</t>
  </si>
  <si>
    <t>01174 平取町</t>
  </si>
  <si>
    <t>日高町</t>
  </si>
  <si>
    <t>01175</t>
  </si>
  <si>
    <t>01175 日高町</t>
  </si>
  <si>
    <t>新冠町</t>
  </si>
  <si>
    <t>01176</t>
  </si>
  <si>
    <t>01176 新冠町</t>
  </si>
  <si>
    <t>新ひだか町</t>
  </si>
  <si>
    <t>01177</t>
  </si>
  <si>
    <t>01177 新ひだか町</t>
  </si>
  <si>
    <t>浦河町</t>
  </si>
  <si>
    <t>01179</t>
  </si>
  <si>
    <t>01179 浦河町</t>
  </si>
  <si>
    <t>様似町</t>
  </si>
  <si>
    <t>01180</t>
  </si>
  <si>
    <t>01180 様似町</t>
  </si>
  <si>
    <t>えりも町</t>
  </si>
  <si>
    <t>01181</t>
  </si>
  <si>
    <t>01181 えりも町</t>
  </si>
  <si>
    <t>音更町</t>
  </si>
  <si>
    <t>01182</t>
  </si>
  <si>
    <t>01182 音更町</t>
  </si>
  <si>
    <t>士幌町</t>
  </si>
  <si>
    <t>01183</t>
  </si>
  <si>
    <t>01183 士幌町</t>
  </si>
  <si>
    <t>上士幌町</t>
  </si>
  <si>
    <t>01184</t>
  </si>
  <si>
    <t>01184 上士幌町</t>
  </si>
  <si>
    <t>鹿追町</t>
  </si>
  <si>
    <t>01185</t>
  </si>
  <si>
    <t>01185 鹿追町</t>
  </si>
  <si>
    <t>新得町</t>
  </si>
  <si>
    <t>01186</t>
  </si>
  <si>
    <t>01186 新得町</t>
  </si>
  <si>
    <t>清水町</t>
  </si>
  <si>
    <t>01187</t>
  </si>
  <si>
    <t>01187 清水町</t>
  </si>
  <si>
    <t>芽室町</t>
  </si>
  <si>
    <t>01188</t>
  </si>
  <si>
    <t>01188 芽室町</t>
  </si>
  <si>
    <t>中札内村</t>
  </si>
  <si>
    <t>01189</t>
  </si>
  <si>
    <t>01189 中札内村</t>
  </si>
  <si>
    <t>更別村</t>
  </si>
  <si>
    <t>01190</t>
  </si>
  <si>
    <t>01190 更別村</t>
  </si>
  <si>
    <t>大樹町</t>
  </si>
  <si>
    <t>01192</t>
  </si>
  <si>
    <t>01192 大樹町</t>
  </si>
  <si>
    <t>広尾町</t>
  </si>
  <si>
    <t>01193</t>
  </si>
  <si>
    <t>01193 広尾町</t>
  </si>
  <si>
    <t>幕別町</t>
  </si>
  <si>
    <t>01194</t>
  </si>
  <si>
    <t>01194 幕別町</t>
  </si>
  <si>
    <t>池田町</t>
  </si>
  <si>
    <t>01195</t>
  </si>
  <si>
    <t>01195 池田町</t>
  </si>
  <si>
    <t>豊頃町</t>
  </si>
  <si>
    <t>01196</t>
  </si>
  <si>
    <t>01196 豊頃町</t>
  </si>
  <si>
    <t>本別町</t>
  </si>
  <si>
    <t>01197</t>
  </si>
  <si>
    <t>01197 本別町</t>
  </si>
  <si>
    <t>足寄町</t>
  </si>
  <si>
    <t>01198</t>
  </si>
  <si>
    <t>01198 足寄町</t>
  </si>
  <si>
    <t>陸別町</t>
  </si>
  <si>
    <t>01199</t>
  </si>
  <si>
    <t>01199 陸別町</t>
  </si>
  <si>
    <t>浦幌町</t>
  </si>
  <si>
    <t>01200</t>
  </si>
  <si>
    <t>01200 浦幌町</t>
  </si>
  <si>
    <t>釧路町</t>
  </si>
  <si>
    <t>01201</t>
  </si>
  <si>
    <t>01201 釧路町</t>
  </si>
  <si>
    <t>厚岸町</t>
  </si>
  <si>
    <t>01202</t>
  </si>
  <si>
    <t>01202 厚岸町</t>
  </si>
  <si>
    <t>浜中町</t>
  </si>
  <si>
    <t>01203</t>
  </si>
  <si>
    <t>01203 浜中町</t>
  </si>
  <si>
    <t>標茶町</t>
  </si>
  <si>
    <t>01204</t>
  </si>
  <si>
    <t>01204 標茶町</t>
  </si>
  <si>
    <t>弟子屈町</t>
  </si>
  <si>
    <t>01205</t>
  </si>
  <si>
    <t>01205 弟子屈町</t>
  </si>
  <si>
    <t>鶴居村</t>
  </si>
  <si>
    <t>01207</t>
  </si>
  <si>
    <t>01207 鶴居村</t>
  </si>
  <si>
    <t>白糠町</t>
  </si>
  <si>
    <t>01208</t>
  </si>
  <si>
    <t>01208 白糠町</t>
  </si>
  <si>
    <t>別海町</t>
  </si>
  <si>
    <t>01210</t>
  </si>
  <si>
    <t>01210 別海町</t>
  </si>
  <si>
    <t>中標津町</t>
  </si>
  <si>
    <t>01211</t>
  </si>
  <si>
    <t>01211 中標津町</t>
  </si>
  <si>
    <t>標津町</t>
  </si>
  <si>
    <t>01212</t>
  </si>
  <si>
    <t>01212 標津町</t>
  </si>
  <si>
    <t>羅臼町</t>
  </si>
  <si>
    <t>01213</t>
  </si>
  <si>
    <t>01213 羅臼町</t>
  </si>
  <si>
    <t>東神楽町</t>
    <rPh sb="0" eb="1">
      <t>ヒガシ</t>
    </rPh>
    <rPh sb="1" eb="2">
      <t>カミ</t>
    </rPh>
    <rPh sb="2" eb="3">
      <t>タノ</t>
    </rPh>
    <rPh sb="3" eb="4">
      <t>マチ</t>
    </rPh>
    <phoneticPr fontId="20"/>
  </si>
  <si>
    <t>01251</t>
  </si>
  <si>
    <t>01251 東神楽町</t>
  </si>
  <si>
    <t>東川町</t>
    <rPh sb="0" eb="2">
      <t>ヒガシカワ</t>
    </rPh>
    <rPh sb="2" eb="3">
      <t>マチ</t>
    </rPh>
    <phoneticPr fontId="20"/>
  </si>
  <si>
    <t>01251 東川町</t>
  </si>
  <si>
    <t>美瑛町</t>
    <rPh sb="0" eb="2">
      <t>ビエイ</t>
    </rPh>
    <rPh sb="2" eb="3">
      <t>マチ</t>
    </rPh>
    <phoneticPr fontId="20"/>
  </si>
  <si>
    <t>01251 美瑛町</t>
  </si>
  <si>
    <t>島牧村</t>
    <rPh sb="0" eb="1">
      <t>シマ</t>
    </rPh>
    <rPh sb="1" eb="2">
      <t>ボク</t>
    </rPh>
    <rPh sb="2" eb="3">
      <t>ムラ</t>
    </rPh>
    <phoneticPr fontId="20"/>
  </si>
  <si>
    <t>01252</t>
  </si>
  <si>
    <t>01252 島牧村</t>
  </si>
  <si>
    <t>黒松内町</t>
    <rPh sb="0" eb="1">
      <t>クロ</t>
    </rPh>
    <rPh sb="1" eb="3">
      <t>マツウチ</t>
    </rPh>
    <rPh sb="3" eb="4">
      <t>マチ</t>
    </rPh>
    <phoneticPr fontId="20"/>
  </si>
  <si>
    <t>01252 黒松内町</t>
  </si>
  <si>
    <t>蘭越町</t>
    <rPh sb="0" eb="1">
      <t>ラン</t>
    </rPh>
    <rPh sb="1" eb="2">
      <t>エツ</t>
    </rPh>
    <rPh sb="2" eb="3">
      <t>マチ</t>
    </rPh>
    <phoneticPr fontId="20"/>
  </si>
  <si>
    <t>01252 蘭越町</t>
  </si>
  <si>
    <t>ニセコ町</t>
    <rPh sb="3" eb="4">
      <t>マチ</t>
    </rPh>
    <phoneticPr fontId="20"/>
  </si>
  <si>
    <t>01252 ニセコ町</t>
  </si>
  <si>
    <t>真狩村</t>
    <rPh sb="0" eb="1">
      <t>マ</t>
    </rPh>
    <rPh sb="1" eb="2">
      <t>カ</t>
    </rPh>
    <rPh sb="2" eb="3">
      <t>ムラ</t>
    </rPh>
    <phoneticPr fontId="20"/>
  </si>
  <si>
    <t>01252 真狩村</t>
  </si>
  <si>
    <t>留寿都村</t>
    <rPh sb="0" eb="1">
      <t>ト</t>
    </rPh>
    <rPh sb="1" eb="2">
      <t>コトブキ</t>
    </rPh>
    <rPh sb="2" eb="3">
      <t>ミヤコ</t>
    </rPh>
    <rPh sb="3" eb="4">
      <t>ムラ</t>
    </rPh>
    <phoneticPr fontId="20"/>
  </si>
  <si>
    <t>01252 留寿都村</t>
  </si>
  <si>
    <t>喜茂別町</t>
    <rPh sb="0" eb="1">
      <t>ヨロコ</t>
    </rPh>
    <rPh sb="1" eb="2">
      <t>シゲ</t>
    </rPh>
    <rPh sb="2" eb="3">
      <t>ベツ</t>
    </rPh>
    <rPh sb="3" eb="4">
      <t>マチ</t>
    </rPh>
    <phoneticPr fontId="20"/>
  </si>
  <si>
    <t>01252 喜茂別町</t>
  </si>
  <si>
    <t>京極町</t>
    <rPh sb="0" eb="2">
      <t>キョウゴク</t>
    </rPh>
    <rPh sb="2" eb="3">
      <t>マチ</t>
    </rPh>
    <phoneticPr fontId="20"/>
  </si>
  <si>
    <t>01252 京極町</t>
  </si>
  <si>
    <t>倶知安町</t>
    <rPh sb="0" eb="3">
      <t>クッチャン</t>
    </rPh>
    <rPh sb="3" eb="4">
      <t>チョウ</t>
    </rPh>
    <phoneticPr fontId="20"/>
  </si>
  <si>
    <t>01252 倶知安町</t>
  </si>
  <si>
    <t>共和町</t>
    <rPh sb="0" eb="2">
      <t>キョウワ</t>
    </rPh>
    <rPh sb="2" eb="3">
      <t>マチ</t>
    </rPh>
    <phoneticPr fontId="20"/>
  </si>
  <si>
    <t>01252 共和町</t>
  </si>
  <si>
    <t>泊村</t>
    <rPh sb="0" eb="1">
      <t>ト</t>
    </rPh>
    <rPh sb="1" eb="2">
      <t>ムラ</t>
    </rPh>
    <phoneticPr fontId="20"/>
  </si>
  <si>
    <t>01252 泊村</t>
  </si>
  <si>
    <t>神恵内村</t>
    <rPh sb="0" eb="1">
      <t>カミ</t>
    </rPh>
    <rPh sb="1" eb="2">
      <t>メグ</t>
    </rPh>
    <rPh sb="2" eb="3">
      <t>ウチ</t>
    </rPh>
    <rPh sb="3" eb="4">
      <t>ムラ</t>
    </rPh>
    <phoneticPr fontId="20"/>
  </si>
  <si>
    <t>01252 神恵内村</t>
  </si>
  <si>
    <t>積丹町</t>
    <rPh sb="0" eb="1">
      <t>セキ</t>
    </rPh>
    <rPh sb="1" eb="2">
      <t>タン</t>
    </rPh>
    <rPh sb="2" eb="3">
      <t>マチ</t>
    </rPh>
    <phoneticPr fontId="20"/>
  </si>
  <si>
    <t>01252 積丹町</t>
  </si>
  <si>
    <t>古平町</t>
    <rPh sb="0" eb="2">
      <t>コヒラ</t>
    </rPh>
    <rPh sb="2" eb="3">
      <t>マチ</t>
    </rPh>
    <phoneticPr fontId="20"/>
  </si>
  <si>
    <t>01252 古平町</t>
  </si>
  <si>
    <t>仁木町</t>
    <rPh sb="0" eb="2">
      <t>ニキ</t>
    </rPh>
    <rPh sb="2" eb="3">
      <t>マチ</t>
    </rPh>
    <phoneticPr fontId="20"/>
  </si>
  <si>
    <t>01252 仁木町</t>
  </si>
  <si>
    <t>赤井川村</t>
    <rPh sb="0" eb="3">
      <t>アカイガワ</t>
    </rPh>
    <rPh sb="3" eb="4">
      <t>ムラ</t>
    </rPh>
    <phoneticPr fontId="20"/>
  </si>
  <si>
    <t>01252 赤井川村</t>
  </si>
  <si>
    <t>02</t>
    <phoneticPr fontId="1"/>
  </si>
  <si>
    <t>青森県</t>
    <rPh sb="0" eb="2">
      <t>アオモリ</t>
    </rPh>
    <rPh sb="2" eb="3">
      <t>ケン</t>
    </rPh>
    <phoneticPr fontId="20"/>
  </si>
  <si>
    <t>青森市</t>
  </si>
  <si>
    <t>02001</t>
  </si>
  <si>
    <t>02001 青森市</t>
  </si>
  <si>
    <t>弘前市</t>
  </si>
  <si>
    <t>02002</t>
  </si>
  <si>
    <t>02002 弘前市</t>
  </si>
  <si>
    <t>八戸市</t>
  </si>
  <si>
    <t>02003</t>
  </si>
  <si>
    <t>02003 八戸市</t>
  </si>
  <si>
    <t>黒石市</t>
  </si>
  <si>
    <t>02004</t>
  </si>
  <si>
    <t>02004 黒石市</t>
  </si>
  <si>
    <t>五所川原市</t>
  </si>
  <si>
    <t>02005</t>
  </si>
  <si>
    <t>02005 五所川原市</t>
  </si>
  <si>
    <t>十和田市</t>
  </si>
  <si>
    <t>02006</t>
  </si>
  <si>
    <t>02006 十和田市</t>
  </si>
  <si>
    <t>三沢市</t>
  </si>
  <si>
    <t>02007</t>
  </si>
  <si>
    <t>02007 三沢市</t>
  </si>
  <si>
    <t>むつ市</t>
  </si>
  <si>
    <t>02008</t>
  </si>
  <si>
    <t>02008 むつ市</t>
  </si>
  <si>
    <t>平内町</t>
  </si>
  <si>
    <t>02009</t>
  </si>
  <si>
    <t>02009 平内町</t>
  </si>
  <si>
    <t>今別町</t>
  </si>
  <si>
    <t>02011</t>
  </si>
  <si>
    <t>02011 今別町</t>
  </si>
  <si>
    <t>蓬田村</t>
  </si>
  <si>
    <t>02012</t>
  </si>
  <si>
    <t>02012 蓬田村</t>
  </si>
  <si>
    <t>鰺ヶ沢町</t>
  </si>
  <si>
    <t>02015</t>
  </si>
  <si>
    <t>02015 鰺ヶ沢町</t>
  </si>
  <si>
    <t>深浦町</t>
  </si>
  <si>
    <t>02017</t>
  </si>
  <si>
    <t>02017 深浦町</t>
  </si>
  <si>
    <t>西目屋村</t>
  </si>
  <si>
    <t>02025</t>
  </si>
  <si>
    <t>02025 西目屋村</t>
  </si>
  <si>
    <t>藤崎町</t>
  </si>
  <si>
    <t>02026</t>
  </si>
  <si>
    <t>02026 藤崎町</t>
  </si>
  <si>
    <t>027</t>
  </si>
  <si>
    <t>大鰐町</t>
  </si>
  <si>
    <t>02027</t>
  </si>
  <si>
    <t>02027 大鰐町</t>
  </si>
  <si>
    <t>032</t>
  </si>
  <si>
    <t>田舎館村</t>
  </si>
  <si>
    <t>02032</t>
  </si>
  <si>
    <t>02032 田舎館村</t>
  </si>
  <si>
    <t>板柳町</t>
  </si>
  <si>
    <t>02034</t>
  </si>
  <si>
    <t>02034 板柳町</t>
  </si>
  <si>
    <t>中泊町</t>
  </si>
  <si>
    <t>02036</t>
  </si>
  <si>
    <t>02036 中泊町</t>
  </si>
  <si>
    <t>鶴田町</t>
  </si>
  <si>
    <t>02037</t>
  </si>
  <si>
    <t>02037 鶴田町</t>
  </si>
  <si>
    <t>野辺地町</t>
  </si>
  <si>
    <t>02040</t>
  </si>
  <si>
    <t>02040 野辺地町</t>
  </si>
  <si>
    <t>七戸町</t>
  </si>
  <si>
    <t>02041</t>
  </si>
  <si>
    <t>02041 七戸町</t>
  </si>
  <si>
    <t>六戸町</t>
  </si>
  <si>
    <t>02044</t>
  </si>
  <si>
    <t>02044 六戸町</t>
  </si>
  <si>
    <t>045</t>
  </si>
  <si>
    <t>横浜町</t>
  </si>
  <si>
    <t>02045</t>
  </si>
  <si>
    <t>02045 横浜町</t>
  </si>
  <si>
    <t>047</t>
  </si>
  <si>
    <t>東北町</t>
  </si>
  <si>
    <t>02047</t>
  </si>
  <si>
    <t>02047 東北町</t>
  </si>
  <si>
    <t>050</t>
  </si>
  <si>
    <t>六ヶ所村</t>
  </si>
  <si>
    <t>02050</t>
  </si>
  <si>
    <t>02050 六ヶ所村</t>
  </si>
  <si>
    <t>大間町</t>
  </si>
  <si>
    <t>02053</t>
  </si>
  <si>
    <t>02053 大間町</t>
  </si>
  <si>
    <t>東通村</t>
  </si>
  <si>
    <t>02054</t>
  </si>
  <si>
    <t>02054 東通村</t>
  </si>
  <si>
    <t>風間浦村</t>
  </si>
  <si>
    <t>02055</t>
  </si>
  <si>
    <t>02055 風間浦村</t>
  </si>
  <si>
    <t>佐井村</t>
  </si>
  <si>
    <t>02056</t>
  </si>
  <si>
    <t>02056 佐井村</t>
  </si>
  <si>
    <t>三戸町</t>
  </si>
  <si>
    <t>02058</t>
  </si>
  <si>
    <t>02058 三戸町</t>
  </si>
  <si>
    <t>五戸町</t>
  </si>
  <si>
    <t>02059</t>
  </si>
  <si>
    <t>02059 五戸町</t>
  </si>
  <si>
    <t>060</t>
  </si>
  <si>
    <t>田子町</t>
  </si>
  <si>
    <t>02060</t>
  </si>
  <si>
    <t>02060 田子町</t>
  </si>
  <si>
    <t>南部町</t>
  </si>
  <si>
    <t>02062</t>
  </si>
  <si>
    <t>02062 南部町</t>
  </si>
  <si>
    <t>063</t>
  </si>
  <si>
    <t>階上町</t>
  </si>
  <si>
    <t>02063</t>
  </si>
  <si>
    <t>02063 階上町</t>
  </si>
  <si>
    <t>新郷村</t>
  </si>
  <si>
    <t>02067</t>
  </si>
  <si>
    <t>02067 新郷村</t>
  </si>
  <si>
    <t>070</t>
  </si>
  <si>
    <t>つがる市</t>
  </si>
  <si>
    <t>02070</t>
  </si>
  <si>
    <t>02070 つがる市</t>
  </si>
  <si>
    <t>071</t>
  </si>
  <si>
    <t>外ヶ浜町</t>
  </si>
  <si>
    <t>02071</t>
  </si>
  <si>
    <t>02071 外ヶ浜町</t>
  </si>
  <si>
    <t>072</t>
  </si>
  <si>
    <t>平川市</t>
  </si>
  <si>
    <t>02072</t>
  </si>
  <si>
    <t>02072 平川市</t>
  </si>
  <si>
    <t>073</t>
  </si>
  <si>
    <t>おいらせ町</t>
  </si>
  <si>
    <t>02073</t>
  </si>
  <si>
    <t>02073 おいらせ町</t>
  </si>
  <si>
    <t>03</t>
    <phoneticPr fontId="1"/>
  </si>
  <si>
    <t>岩手県</t>
    <rPh sb="0" eb="3">
      <t>イワテケン</t>
    </rPh>
    <phoneticPr fontId="20"/>
  </si>
  <si>
    <t>盛岡市</t>
  </si>
  <si>
    <t>03001</t>
  </si>
  <si>
    <t>03001 盛岡市</t>
  </si>
  <si>
    <t>宮古市</t>
  </si>
  <si>
    <t>03002</t>
  </si>
  <si>
    <t>03002 宮古市</t>
  </si>
  <si>
    <t>大船渡市</t>
  </si>
  <si>
    <t>03003</t>
  </si>
  <si>
    <t>03003 大船渡市</t>
  </si>
  <si>
    <t>奥州市</t>
  </si>
  <si>
    <t>03004</t>
  </si>
  <si>
    <t>03004 奥州市</t>
  </si>
  <si>
    <t>花巻市</t>
  </si>
  <si>
    <t>03005</t>
  </si>
  <si>
    <t>03005 花巻市</t>
  </si>
  <si>
    <t>北上市</t>
  </si>
  <si>
    <t>03006</t>
  </si>
  <si>
    <t>03006 北上市</t>
  </si>
  <si>
    <t>久慈市</t>
  </si>
  <si>
    <t>03007</t>
  </si>
  <si>
    <t>03007 久慈市</t>
  </si>
  <si>
    <t>遠野市</t>
  </si>
  <si>
    <t>03008</t>
  </si>
  <si>
    <t>03008 遠野市</t>
  </si>
  <si>
    <t>一関市</t>
  </si>
  <si>
    <t>03009</t>
  </si>
  <si>
    <t>03009 一関市</t>
  </si>
  <si>
    <t>陸前高田市</t>
  </si>
  <si>
    <t>03010</t>
  </si>
  <si>
    <t>03010 陸前高田市</t>
  </si>
  <si>
    <t>釜石市</t>
  </si>
  <si>
    <t>03011</t>
  </si>
  <si>
    <t>03011 釜石市</t>
  </si>
  <si>
    <t>二戸市</t>
  </si>
  <si>
    <t>03013</t>
  </si>
  <si>
    <t>03013 二戸市</t>
  </si>
  <si>
    <t>雫石町</t>
  </si>
  <si>
    <t>03014</t>
  </si>
  <si>
    <t>03014 雫石町</t>
  </si>
  <si>
    <t>葛巻町</t>
  </si>
  <si>
    <t>03015</t>
  </si>
  <si>
    <t>03015 葛巻町</t>
  </si>
  <si>
    <t>岩手町</t>
  </si>
  <si>
    <t>03016</t>
  </si>
  <si>
    <t>03016 岩手町</t>
  </si>
  <si>
    <t>八幡平市</t>
  </si>
  <si>
    <t>03017</t>
  </si>
  <si>
    <t>03017 八幡平市</t>
  </si>
  <si>
    <t>滝沢市</t>
  </si>
  <si>
    <t>03018</t>
  </si>
  <si>
    <t>03018 滝沢市</t>
  </si>
  <si>
    <t>紫波町</t>
  </si>
  <si>
    <t>03021</t>
  </si>
  <si>
    <t>03021 紫波町</t>
  </si>
  <si>
    <t>矢巾町</t>
  </si>
  <si>
    <t>03022</t>
  </si>
  <si>
    <t>03022 矢巾町</t>
  </si>
  <si>
    <t>西和賀町</t>
  </si>
  <si>
    <t>03030</t>
  </si>
  <si>
    <t>03030 西和賀町</t>
  </si>
  <si>
    <t>金ヶ崎町</t>
  </si>
  <si>
    <t>03031</t>
  </si>
  <si>
    <t>03031 金ヶ崎町</t>
  </si>
  <si>
    <t>平泉町</t>
  </si>
  <si>
    <t>03036</t>
  </si>
  <si>
    <t>03036 平泉町</t>
  </si>
  <si>
    <t>住田町</t>
  </si>
  <si>
    <t>03043</t>
  </si>
  <si>
    <t>03043 住田町</t>
  </si>
  <si>
    <t>大槌町</t>
  </si>
  <si>
    <t>03045</t>
  </si>
  <si>
    <t>03045 大槌町</t>
  </si>
  <si>
    <t>048</t>
  </si>
  <si>
    <t>山田町</t>
  </si>
  <si>
    <t>03048</t>
  </si>
  <si>
    <t>03048 山田町</t>
  </si>
  <si>
    <t>049</t>
  </si>
  <si>
    <t>岩泉町</t>
  </si>
  <si>
    <t>03049</t>
  </si>
  <si>
    <t>03049 岩泉町</t>
  </si>
  <si>
    <t>田野畑村</t>
  </si>
  <si>
    <t>03050</t>
  </si>
  <si>
    <t>03050 田野畑村</t>
  </si>
  <si>
    <t>普代村</t>
  </si>
  <si>
    <t>03051</t>
  </si>
  <si>
    <t>03051 普代村</t>
  </si>
  <si>
    <t>軽米町</t>
  </si>
  <si>
    <t>03054</t>
  </si>
  <si>
    <t>03054 軽米町</t>
  </si>
  <si>
    <t>洋野町</t>
  </si>
  <si>
    <t>03055</t>
  </si>
  <si>
    <t>03055 洋野町</t>
  </si>
  <si>
    <t>野田村</t>
  </si>
  <si>
    <t>03056</t>
  </si>
  <si>
    <t>03056 野田村</t>
  </si>
  <si>
    <t>九戸村</t>
  </si>
  <si>
    <t>03059</t>
  </si>
  <si>
    <t>03059 九戸村</t>
  </si>
  <si>
    <t>一戸町</t>
  </si>
  <si>
    <t>03062</t>
  </si>
  <si>
    <t>03062 一戸町</t>
  </si>
  <si>
    <t>04</t>
    <phoneticPr fontId="1"/>
  </si>
  <si>
    <t>宮城県</t>
    <rPh sb="0" eb="3">
      <t>ミヤギケン</t>
    </rPh>
    <phoneticPr fontId="20"/>
  </si>
  <si>
    <t>仙台市</t>
  </si>
  <si>
    <t>04001</t>
  </si>
  <si>
    <t>04001 仙台市</t>
  </si>
  <si>
    <t>石巻市</t>
  </si>
  <si>
    <t>04002</t>
  </si>
  <si>
    <t>04002 石巻市</t>
  </si>
  <si>
    <t>塩竈市</t>
  </si>
  <si>
    <t>04003</t>
  </si>
  <si>
    <t>04003 塩竈市</t>
  </si>
  <si>
    <t>気仙沼市</t>
  </si>
  <si>
    <t>04005</t>
  </si>
  <si>
    <t>04005 気仙沼市</t>
  </si>
  <si>
    <t>白石市</t>
  </si>
  <si>
    <t>04006</t>
  </si>
  <si>
    <t>04006 白石市</t>
  </si>
  <si>
    <t>名取市</t>
  </si>
  <si>
    <t>04007</t>
  </si>
  <si>
    <t>04007 名取市</t>
  </si>
  <si>
    <t>角田市</t>
  </si>
  <si>
    <t>04008</t>
  </si>
  <si>
    <t>04008 角田市</t>
  </si>
  <si>
    <t>多賀城市</t>
  </si>
  <si>
    <t>04009</t>
  </si>
  <si>
    <t>04009 多賀城市</t>
  </si>
  <si>
    <t>岩沼市</t>
  </si>
  <si>
    <t>04011</t>
  </si>
  <si>
    <t>04011 岩沼市</t>
  </si>
  <si>
    <t>蔵王町</t>
  </si>
  <si>
    <t>04012</t>
  </si>
  <si>
    <t>04012 蔵王町</t>
  </si>
  <si>
    <t>七ヶ宿町</t>
  </si>
  <si>
    <t>04013</t>
  </si>
  <si>
    <t>04013 七ヶ宿町</t>
  </si>
  <si>
    <t>大河原町</t>
  </si>
  <si>
    <t>04014</t>
  </si>
  <si>
    <t>04014 大河原町</t>
  </si>
  <si>
    <t>村田町</t>
  </si>
  <si>
    <t>04015</t>
  </si>
  <si>
    <t>04015 村田町</t>
  </si>
  <si>
    <t>柴田町</t>
  </si>
  <si>
    <t>04016</t>
  </si>
  <si>
    <t>04016 柴田町</t>
  </si>
  <si>
    <t>川崎町</t>
  </si>
  <si>
    <t>04017</t>
  </si>
  <si>
    <t>04017 川崎町</t>
  </si>
  <si>
    <t>丸森町</t>
  </si>
  <si>
    <t>04018</t>
  </si>
  <si>
    <t>04018 丸森町</t>
  </si>
  <si>
    <t>亘理町</t>
  </si>
  <si>
    <t>04019</t>
  </si>
  <si>
    <t>04019 亘理町</t>
  </si>
  <si>
    <t>山元町</t>
  </si>
  <si>
    <t>04020</t>
  </si>
  <si>
    <t>04020 山元町</t>
  </si>
  <si>
    <t>松島町</t>
  </si>
  <si>
    <t>04022</t>
  </si>
  <si>
    <t>04022 松島町</t>
  </si>
  <si>
    <t>七ヶ浜町</t>
  </si>
  <si>
    <t>04023</t>
  </si>
  <si>
    <t>04023 七ヶ浜町</t>
  </si>
  <si>
    <t>利府町</t>
  </si>
  <si>
    <t>04025</t>
  </si>
  <si>
    <t>04025 利府町</t>
  </si>
  <si>
    <t>大和町</t>
  </si>
  <si>
    <t>04026</t>
  </si>
  <si>
    <t>04026 大和町</t>
  </si>
  <si>
    <t>大郷町</t>
  </si>
  <si>
    <t>04027</t>
  </si>
  <si>
    <t>04027 大郷町</t>
  </si>
  <si>
    <t>富谷市</t>
    <rPh sb="2" eb="3">
      <t>シ</t>
    </rPh>
    <phoneticPr fontId="20"/>
  </si>
  <si>
    <t>04028</t>
  </si>
  <si>
    <t>04028 富谷市</t>
  </si>
  <si>
    <t>大衡村</t>
  </si>
  <si>
    <t>04029</t>
  </si>
  <si>
    <t>04029 大衡村</t>
  </si>
  <si>
    <t>色麻町</t>
  </si>
  <si>
    <t>04033</t>
  </si>
  <si>
    <t>04033 色麻町</t>
  </si>
  <si>
    <t>039</t>
  </si>
  <si>
    <t>涌谷町</t>
  </si>
  <si>
    <t>04039</t>
  </si>
  <si>
    <t>04039 涌谷町</t>
  </si>
  <si>
    <t>068</t>
  </si>
  <si>
    <t>女川町</t>
  </si>
  <si>
    <t>04068</t>
  </si>
  <si>
    <t>04068 女川町</t>
  </si>
  <si>
    <t>075</t>
  </si>
  <si>
    <t>加美町</t>
  </si>
  <si>
    <t>04075</t>
  </si>
  <si>
    <t>04075 加美町</t>
  </si>
  <si>
    <t>076</t>
  </si>
  <si>
    <t>栗原市</t>
  </si>
  <si>
    <t>04076</t>
  </si>
  <si>
    <t>04076 栗原市</t>
  </si>
  <si>
    <t>登米市</t>
  </si>
  <si>
    <t>04077</t>
  </si>
  <si>
    <t>04077 登米市</t>
  </si>
  <si>
    <t>078</t>
  </si>
  <si>
    <t>東松島市</t>
  </si>
  <si>
    <t>04078</t>
  </si>
  <si>
    <t>04078 東松島市</t>
  </si>
  <si>
    <t>079</t>
  </si>
  <si>
    <t>美里町</t>
  </si>
  <si>
    <t>04079</t>
  </si>
  <si>
    <t>04079 美里町</t>
  </si>
  <si>
    <t>080</t>
  </si>
  <si>
    <t>南三陸町</t>
  </si>
  <si>
    <t>04080</t>
  </si>
  <si>
    <t>04080 南三陸町</t>
  </si>
  <si>
    <t>081</t>
  </si>
  <si>
    <t>大崎市</t>
  </si>
  <si>
    <t>04081</t>
  </si>
  <si>
    <t>04081 大崎市</t>
  </si>
  <si>
    <t>05</t>
    <phoneticPr fontId="1"/>
  </si>
  <si>
    <t>秋田県</t>
    <rPh sb="0" eb="3">
      <t>アキタケン</t>
    </rPh>
    <phoneticPr fontId="20"/>
  </si>
  <si>
    <t>秋田市</t>
  </si>
  <si>
    <t>05001</t>
  </si>
  <si>
    <t>05001 秋田市</t>
  </si>
  <si>
    <t>大館市</t>
  </si>
  <si>
    <t>05004</t>
  </si>
  <si>
    <t>05004 大館市</t>
  </si>
  <si>
    <t>鹿角市</t>
  </si>
  <si>
    <t>05009</t>
  </si>
  <si>
    <t>05009 鹿角市</t>
  </si>
  <si>
    <t>小坂町</t>
  </si>
  <si>
    <t>05010</t>
  </si>
  <si>
    <t>05010 小坂町</t>
  </si>
  <si>
    <t>上小阿仁村</t>
  </si>
  <si>
    <t>05017</t>
  </si>
  <si>
    <t>05017 上小阿仁村</t>
  </si>
  <si>
    <t>藤里町</t>
  </si>
  <si>
    <t>05023</t>
  </si>
  <si>
    <t>05023 藤里町</t>
  </si>
  <si>
    <t>五城目町</t>
  </si>
  <si>
    <t>05025</t>
  </si>
  <si>
    <t>05025 五城目町</t>
  </si>
  <si>
    <t>八郎潟町</t>
  </si>
  <si>
    <t>05027</t>
  </si>
  <si>
    <t>05027 八郎潟町</t>
  </si>
  <si>
    <t>井川町</t>
  </si>
  <si>
    <t>05031</t>
  </si>
  <si>
    <t>05031 井川町</t>
  </si>
  <si>
    <t>大潟村</t>
  </si>
  <si>
    <t>05032</t>
  </si>
  <si>
    <t>05032 大潟村</t>
  </si>
  <si>
    <t>羽後町</t>
  </si>
  <si>
    <t>05067</t>
  </si>
  <si>
    <t>05067 羽後町</t>
  </si>
  <si>
    <t>東成瀬村</t>
  </si>
  <si>
    <t>05068</t>
  </si>
  <si>
    <t>05068 東成瀬村</t>
  </si>
  <si>
    <t>由利本荘市</t>
  </si>
  <si>
    <t>05071</t>
  </si>
  <si>
    <t>05071 由利本荘市</t>
  </si>
  <si>
    <t>潟上市</t>
  </si>
  <si>
    <t>05072</t>
  </si>
  <si>
    <t>05072 潟上市</t>
  </si>
  <si>
    <t>大仙市</t>
  </si>
  <si>
    <t>05073</t>
  </si>
  <si>
    <t>05073 大仙市</t>
  </si>
  <si>
    <t>074</t>
  </si>
  <si>
    <t>北秋田市</t>
  </si>
  <si>
    <t>05074</t>
  </si>
  <si>
    <t>05074 北秋田市</t>
  </si>
  <si>
    <t>湯沢市</t>
  </si>
  <si>
    <t>05075</t>
  </si>
  <si>
    <t>05075 湯沢市</t>
  </si>
  <si>
    <t>男鹿市</t>
  </si>
  <si>
    <t>05076</t>
  </si>
  <si>
    <t>05076 男鹿市</t>
  </si>
  <si>
    <t>にかほ市</t>
  </si>
  <si>
    <t>05077</t>
  </si>
  <si>
    <t>05077 にかほ市</t>
  </si>
  <si>
    <t>横手市</t>
  </si>
  <si>
    <t>05078</t>
  </si>
  <si>
    <t>05078 横手市</t>
  </si>
  <si>
    <t>能代市</t>
  </si>
  <si>
    <t>05079</t>
  </si>
  <si>
    <t>05079 能代市</t>
  </si>
  <si>
    <t>仙北市</t>
  </si>
  <si>
    <t>05080</t>
  </si>
  <si>
    <t>05080 仙北市</t>
  </si>
  <si>
    <t>美郷町</t>
  </si>
  <si>
    <t>05091</t>
  </si>
  <si>
    <t>05091 美郷町</t>
  </si>
  <si>
    <t>三種町</t>
  </si>
  <si>
    <t>05092</t>
  </si>
  <si>
    <t>05092 三種町</t>
  </si>
  <si>
    <t>八峰町</t>
  </si>
  <si>
    <t>05093</t>
  </si>
  <si>
    <t>05093 八峰町</t>
  </si>
  <si>
    <t>06</t>
    <phoneticPr fontId="1"/>
  </si>
  <si>
    <t>山形県</t>
    <rPh sb="0" eb="3">
      <t>ヤマガタケン</t>
    </rPh>
    <phoneticPr fontId="20"/>
  </si>
  <si>
    <t>山形市</t>
  </si>
  <si>
    <t>06001</t>
  </si>
  <si>
    <t>06001 山形市</t>
  </si>
  <si>
    <t>米沢市</t>
  </si>
  <si>
    <t>06002</t>
  </si>
  <si>
    <t>06002 米沢市</t>
  </si>
  <si>
    <t>鶴岡市</t>
  </si>
  <si>
    <t>06003</t>
  </si>
  <si>
    <t>06003 鶴岡市</t>
  </si>
  <si>
    <t>酒田市</t>
  </si>
  <si>
    <t>06004</t>
  </si>
  <si>
    <t>06004 酒田市</t>
  </si>
  <si>
    <t>新庄市</t>
  </si>
  <si>
    <t>06005</t>
  </si>
  <si>
    <t>06005 新庄市</t>
  </si>
  <si>
    <t>寒河江市</t>
  </si>
  <si>
    <t>06006</t>
  </si>
  <si>
    <t>06006 寒河江市</t>
  </si>
  <si>
    <t>上山市</t>
  </si>
  <si>
    <t>06007</t>
  </si>
  <si>
    <t>06007 上山市</t>
  </si>
  <si>
    <t>村山市</t>
  </si>
  <si>
    <t>06008</t>
  </si>
  <si>
    <t>06008 村山市</t>
  </si>
  <si>
    <t>長井市</t>
  </si>
  <si>
    <t>06009</t>
  </si>
  <si>
    <t>06009 長井市</t>
  </si>
  <si>
    <t>天童市</t>
  </si>
  <si>
    <t>06010</t>
  </si>
  <si>
    <t>06010 天童市</t>
  </si>
  <si>
    <t>東根市</t>
  </si>
  <si>
    <t>06011</t>
  </si>
  <si>
    <t>06011 東根市</t>
  </si>
  <si>
    <t>尾花沢市</t>
  </si>
  <si>
    <t>06012</t>
  </si>
  <si>
    <t>06012 尾花沢市</t>
  </si>
  <si>
    <t>南陽市</t>
  </si>
  <si>
    <t>06013</t>
  </si>
  <si>
    <t>06013 南陽市</t>
  </si>
  <si>
    <t>中山町</t>
  </si>
  <si>
    <t>06014</t>
  </si>
  <si>
    <t>06014 中山町</t>
  </si>
  <si>
    <t>山辺町</t>
  </si>
  <si>
    <t>06015</t>
  </si>
  <si>
    <t>06015 山辺町</t>
  </si>
  <si>
    <t>大江町</t>
  </si>
  <si>
    <t>06016</t>
  </si>
  <si>
    <t>06016 大江町</t>
  </si>
  <si>
    <t>朝日町</t>
  </si>
  <si>
    <t>06017</t>
  </si>
  <si>
    <t>06017 朝日町</t>
  </si>
  <si>
    <t>西川町</t>
  </si>
  <si>
    <t>06018</t>
  </si>
  <si>
    <t>06018 西川町</t>
  </si>
  <si>
    <t>河北町</t>
  </si>
  <si>
    <t>06019</t>
  </si>
  <si>
    <t>06019 河北町</t>
  </si>
  <si>
    <t>大石田町</t>
  </si>
  <si>
    <t>06020</t>
  </si>
  <si>
    <t>06020 大石田町</t>
  </si>
  <si>
    <t>舟形町</t>
  </si>
  <si>
    <t>06021</t>
  </si>
  <si>
    <t>06021 舟形町</t>
  </si>
  <si>
    <t>大蔵村</t>
  </si>
  <si>
    <t>06022</t>
  </si>
  <si>
    <t>06022 大蔵村</t>
  </si>
  <si>
    <t>最上町</t>
  </si>
  <si>
    <t>06027</t>
  </si>
  <si>
    <t>06027 最上町</t>
  </si>
  <si>
    <t>高畠町</t>
  </si>
  <si>
    <t>06028</t>
  </si>
  <si>
    <t>06028 高畠町</t>
  </si>
  <si>
    <t>川西町</t>
  </si>
  <si>
    <t>06029</t>
  </si>
  <si>
    <t>06029 川西町</t>
  </si>
  <si>
    <t>白鷹町</t>
  </si>
  <si>
    <t>06030</t>
  </si>
  <si>
    <t>06030 白鷹町</t>
  </si>
  <si>
    <t>飯豊町</t>
  </si>
  <si>
    <t>06031</t>
  </si>
  <si>
    <t>06031 飯豊町</t>
  </si>
  <si>
    <t>小国町</t>
  </si>
  <si>
    <t>06032</t>
  </si>
  <si>
    <t>06032 小国町</t>
  </si>
  <si>
    <t>三川町</t>
  </si>
  <si>
    <t>06036</t>
  </si>
  <si>
    <t>06036 三川町</t>
  </si>
  <si>
    <t>遊佐町</t>
  </si>
  <si>
    <t>06044</t>
  </si>
  <si>
    <t>06044 遊佐町</t>
  </si>
  <si>
    <t>庄内町</t>
  </si>
  <si>
    <t>06045</t>
  </si>
  <si>
    <t>06045 庄内町</t>
  </si>
  <si>
    <t>戸沢村</t>
    <rPh sb="0" eb="2">
      <t>トサワ</t>
    </rPh>
    <rPh sb="2" eb="3">
      <t>ムラ</t>
    </rPh>
    <phoneticPr fontId="20"/>
  </si>
  <si>
    <t>06046</t>
  </si>
  <si>
    <t>06046 戸沢村</t>
  </si>
  <si>
    <t>鮭川村</t>
    <rPh sb="0" eb="1">
      <t>サケ</t>
    </rPh>
    <rPh sb="1" eb="2">
      <t>カワ</t>
    </rPh>
    <rPh sb="2" eb="3">
      <t>ムラ</t>
    </rPh>
    <phoneticPr fontId="20"/>
  </si>
  <si>
    <t>06046 鮭川村</t>
  </si>
  <si>
    <t>真室川町</t>
    <rPh sb="0" eb="1">
      <t>マ</t>
    </rPh>
    <rPh sb="1" eb="2">
      <t>ムロ</t>
    </rPh>
    <rPh sb="2" eb="3">
      <t>カワ</t>
    </rPh>
    <rPh sb="3" eb="4">
      <t>マチ</t>
    </rPh>
    <phoneticPr fontId="20"/>
  </si>
  <si>
    <t>06046 真室川町</t>
  </si>
  <si>
    <t>金山町</t>
    <rPh sb="0" eb="2">
      <t>カナヤマ</t>
    </rPh>
    <rPh sb="2" eb="3">
      <t>マチ</t>
    </rPh>
    <phoneticPr fontId="20"/>
  </si>
  <si>
    <t>06046 金山町</t>
  </si>
  <si>
    <t>07</t>
    <phoneticPr fontId="1"/>
  </si>
  <si>
    <t>福島県</t>
    <rPh sb="0" eb="3">
      <t>フクシマケン</t>
    </rPh>
    <phoneticPr fontId="20"/>
  </si>
  <si>
    <t>福島市</t>
  </si>
  <si>
    <t>07001</t>
  </si>
  <si>
    <t>07001 福島市</t>
  </si>
  <si>
    <t>二本松市</t>
  </si>
  <si>
    <t>07002</t>
  </si>
  <si>
    <t>07002 二本松市</t>
  </si>
  <si>
    <t>郡山市</t>
  </si>
  <si>
    <t>07003</t>
  </si>
  <si>
    <t>07003 郡山市</t>
  </si>
  <si>
    <t>須賀川市</t>
  </si>
  <si>
    <t>07004</t>
  </si>
  <si>
    <t>07004 須賀川市</t>
  </si>
  <si>
    <t>白河市</t>
  </si>
  <si>
    <t>07005</t>
  </si>
  <si>
    <t>07005 白河市</t>
  </si>
  <si>
    <t>会津若松市</t>
  </si>
  <si>
    <t>07006</t>
  </si>
  <si>
    <t>07006 会津若松市</t>
  </si>
  <si>
    <t>喜多方市</t>
  </si>
  <si>
    <t>07007</t>
  </si>
  <si>
    <t>07007 喜多方市</t>
  </si>
  <si>
    <t>いわき市</t>
  </si>
  <si>
    <t>07008</t>
  </si>
  <si>
    <t>07008 いわき市</t>
  </si>
  <si>
    <t>相馬市</t>
  </si>
  <si>
    <t>07010</t>
  </si>
  <si>
    <t>07010 相馬市</t>
  </si>
  <si>
    <t>川俣町</t>
  </si>
  <si>
    <t>07011</t>
  </si>
  <si>
    <t>07011 川俣町</t>
  </si>
  <si>
    <t>桑折町</t>
  </si>
  <si>
    <t>07013</t>
  </si>
  <si>
    <t>07013 桑折町</t>
  </si>
  <si>
    <t>国見町</t>
  </si>
  <si>
    <t>07014</t>
  </si>
  <si>
    <t>07014 国見町</t>
  </si>
  <si>
    <t>大玉村</t>
  </si>
  <si>
    <t>07021</t>
  </si>
  <si>
    <t>07021 大玉村</t>
  </si>
  <si>
    <t>鏡石町</t>
  </si>
  <si>
    <t>07027</t>
  </si>
  <si>
    <t>07027 鏡石町</t>
  </si>
  <si>
    <t>天栄村</t>
  </si>
  <si>
    <t>07029</t>
  </si>
  <si>
    <t>07029 天栄村</t>
  </si>
  <si>
    <t>南会津町</t>
  </si>
  <si>
    <t>07030</t>
  </si>
  <si>
    <t>07030 南会津町</t>
  </si>
  <si>
    <t>下郷町</t>
  </si>
  <si>
    <t>07031</t>
  </si>
  <si>
    <t>07031 下郷町</t>
  </si>
  <si>
    <t>檜枝岐村</t>
  </si>
  <si>
    <t>07033</t>
  </si>
  <si>
    <t>07033 檜枝岐村</t>
  </si>
  <si>
    <t>只見町</t>
  </si>
  <si>
    <t>07036</t>
  </si>
  <si>
    <t>07036 只見町</t>
  </si>
  <si>
    <t>038</t>
  </si>
  <si>
    <t>磐梯町</t>
  </si>
  <si>
    <t>07038</t>
  </si>
  <si>
    <t>07038 磐梯町</t>
  </si>
  <si>
    <t>猪苗代町</t>
  </si>
  <si>
    <t>07039</t>
  </si>
  <si>
    <t>07039 猪苗代町</t>
  </si>
  <si>
    <t>北塩原村</t>
  </si>
  <si>
    <t>07042</t>
  </si>
  <si>
    <t>07042 北塩原村</t>
  </si>
  <si>
    <t>西会津町</t>
  </si>
  <si>
    <t>07045</t>
  </si>
  <si>
    <t>07045 西会津町</t>
  </si>
  <si>
    <t>会津坂下町</t>
  </si>
  <si>
    <t>07047</t>
  </si>
  <si>
    <t>07047 会津坂下町</t>
  </si>
  <si>
    <t>湯川村</t>
  </si>
  <si>
    <t>07048</t>
  </si>
  <si>
    <t>07048 湯川村</t>
  </si>
  <si>
    <t>柳津町</t>
  </si>
  <si>
    <t>07049</t>
  </si>
  <si>
    <t>07049 柳津町</t>
  </si>
  <si>
    <t>会津美里町</t>
  </si>
  <si>
    <t>07051</t>
  </si>
  <si>
    <t>07051 会津美里町</t>
  </si>
  <si>
    <t>三島町</t>
  </si>
  <si>
    <t>07053</t>
  </si>
  <si>
    <t>07053 三島町</t>
  </si>
  <si>
    <t>金山町</t>
  </si>
  <si>
    <t>07054</t>
  </si>
  <si>
    <t>07054 金山町</t>
  </si>
  <si>
    <t>昭和村</t>
  </si>
  <si>
    <t>07055</t>
  </si>
  <si>
    <t>07055 昭和村</t>
  </si>
  <si>
    <t>棚倉町</t>
  </si>
  <si>
    <t>07056</t>
  </si>
  <si>
    <t>07056 棚倉町</t>
  </si>
  <si>
    <t>矢祭町</t>
  </si>
  <si>
    <t>07057</t>
  </si>
  <si>
    <t>07057 矢祭町</t>
  </si>
  <si>
    <t>塙町</t>
  </si>
  <si>
    <t>07058</t>
  </si>
  <si>
    <t>07058 塙町</t>
  </si>
  <si>
    <t>鮫川村</t>
  </si>
  <si>
    <t>07059</t>
  </si>
  <si>
    <t>07059 鮫川村</t>
  </si>
  <si>
    <t>西郷村</t>
  </si>
  <si>
    <t>07060</t>
  </si>
  <si>
    <t>07060 西郷村</t>
  </si>
  <si>
    <t>泉崎村</t>
  </si>
  <si>
    <t>07063</t>
  </si>
  <si>
    <t>07063 泉崎村</t>
  </si>
  <si>
    <t>中島村</t>
  </si>
  <si>
    <t>07064</t>
  </si>
  <si>
    <t>07064 中島村</t>
  </si>
  <si>
    <t>矢吹町</t>
  </si>
  <si>
    <t>07065</t>
  </si>
  <si>
    <t>07065 矢吹町</t>
  </si>
  <si>
    <t>石川町</t>
  </si>
  <si>
    <t>07067</t>
  </si>
  <si>
    <t>07067 石川町</t>
  </si>
  <si>
    <t>玉川村</t>
  </si>
  <si>
    <t>07068</t>
  </si>
  <si>
    <t>07068 玉川村</t>
  </si>
  <si>
    <t>069</t>
  </si>
  <si>
    <t>平田村</t>
  </si>
  <si>
    <t>07069</t>
  </si>
  <si>
    <t>07069 平田村</t>
  </si>
  <si>
    <t>浅川町</t>
  </si>
  <si>
    <t>07070</t>
  </si>
  <si>
    <t>07070 浅川町</t>
  </si>
  <si>
    <t>古殿町</t>
  </si>
  <si>
    <t>07071</t>
  </si>
  <si>
    <t>07071 古殿町</t>
  </si>
  <si>
    <t>三春町</t>
  </si>
  <si>
    <t>07072</t>
  </si>
  <si>
    <t>07072 三春町</t>
  </si>
  <si>
    <t>小野町</t>
  </si>
  <si>
    <t>07073</t>
  </si>
  <si>
    <t>07073 小野町</t>
  </si>
  <si>
    <t>広野町</t>
  </si>
  <si>
    <t>07079</t>
  </si>
  <si>
    <t>07079 広野町</t>
  </si>
  <si>
    <t>楢葉町</t>
  </si>
  <si>
    <t>07080</t>
  </si>
  <si>
    <t>07080 楢葉町</t>
  </si>
  <si>
    <t>富岡町</t>
  </si>
  <si>
    <t>07081</t>
  </si>
  <si>
    <t>07081 富岡町</t>
  </si>
  <si>
    <t>082</t>
  </si>
  <si>
    <t>川内村</t>
  </si>
  <si>
    <t>07082</t>
  </si>
  <si>
    <t>07082 川内村</t>
  </si>
  <si>
    <t>大熊町</t>
  </si>
  <si>
    <t>07083</t>
  </si>
  <si>
    <t>07083 大熊町</t>
  </si>
  <si>
    <t>084</t>
  </si>
  <si>
    <t>双葉町</t>
  </si>
  <si>
    <t>07084</t>
  </si>
  <si>
    <t>07084 双葉町</t>
  </si>
  <si>
    <t>085</t>
  </si>
  <si>
    <t>浪江町</t>
  </si>
  <si>
    <t>07085</t>
  </si>
  <si>
    <t>07085 浪江町</t>
  </si>
  <si>
    <t>086</t>
  </si>
  <si>
    <t>葛尾村</t>
  </si>
  <si>
    <t>07086</t>
  </si>
  <si>
    <t>07086 葛尾村</t>
  </si>
  <si>
    <t>新地町</t>
  </si>
  <si>
    <t>07087</t>
  </si>
  <si>
    <t>07087 新地町</t>
  </si>
  <si>
    <t>飯舘村</t>
  </si>
  <si>
    <t>07090</t>
  </si>
  <si>
    <t>07090 飯舘村</t>
  </si>
  <si>
    <t>田村市</t>
  </si>
  <si>
    <t>07091</t>
  </si>
  <si>
    <t>07091 田村市</t>
  </si>
  <si>
    <t>南相馬市</t>
  </si>
  <si>
    <t>07092</t>
  </si>
  <si>
    <t>07092 南相馬市</t>
  </si>
  <si>
    <t>07093</t>
  </si>
  <si>
    <t>07093 伊達市</t>
  </si>
  <si>
    <t>本宮市</t>
  </si>
  <si>
    <t>07094</t>
  </si>
  <si>
    <t>07094 本宮市</t>
  </si>
  <si>
    <t>08</t>
    <phoneticPr fontId="1"/>
  </si>
  <si>
    <t>茨城県</t>
    <rPh sb="0" eb="3">
      <t>イバラギケン</t>
    </rPh>
    <phoneticPr fontId="20"/>
  </si>
  <si>
    <t>水戸市</t>
  </si>
  <si>
    <t>08001</t>
  </si>
  <si>
    <t>08001 水戸市</t>
  </si>
  <si>
    <t>日立市</t>
  </si>
  <si>
    <t>08002</t>
  </si>
  <si>
    <t>08002 日立市</t>
  </si>
  <si>
    <t>土浦市</t>
  </si>
  <si>
    <t>08003</t>
  </si>
  <si>
    <t>08003 土浦市</t>
  </si>
  <si>
    <t>古河市</t>
  </si>
  <si>
    <t>08004</t>
  </si>
  <si>
    <t>08004 古河市</t>
  </si>
  <si>
    <t>石岡市</t>
  </si>
  <si>
    <t>08005</t>
  </si>
  <si>
    <t>08005 石岡市</t>
  </si>
  <si>
    <t>結城市</t>
  </si>
  <si>
    <t>08007</t>
  </si>
  <si>
    <t>08007 結城市</t>
  </si>
  <si>
    <t>龍ケ崎市</t>
  </si>
  <si>
    <t>08008</t>
  </si>
  <si>
    <t>08008 龍ケ崎市</t>
  </si>
  <si>
    <t>下妻市</t>
  </si>
  <si>
    <t>08010</t>
  </si>
  <si>
    <t>08010 下妻市</t>
  </si>
  <si>
    <t>常総市</t>
  </si>
  <si>
    <t>08011</t>
  </si>
  <si>
    <t>08011 常総市</t>
  </si>
  <si>
    <t>常陸太田市</t>
  </si>
  <si>
    <t>08012</t>
  </si>
  <si>
    <t>08012 常陸太田市</t>
  </si>
  <si>
    <t>高萩市</t>
  </si>
  <si>
    <t>08014</t>
  </si>
  <si>
    <t>08014 高萩市</t>
  </si>
  <si>
    <t>北茨城市</t>
  </si>
  <si>
    <t>08015</t>
  </si>
  <si>
    <t>08015 北茨城市</t>
  </si>
  <si>
    <t>取手市</t>
  </si>
  <si>
    <t>08017</t>
  </si>
  <si>
    <t>08017 取手市</t>
  </si>
  <si>
    <t>茨城町</t>
  </si>
  <si>
    <t>08020</t>
  </si>
  <si>
    <t>08020 茨城町</t>
  </si>
  <si>
    <t>大洗町</t>
  </si>
  <si>
    <t>08027</t>
  </si>
  <si>
    <t>08027 大洗町</t>
  </si>
  <si>
    <t>東海村</t>
  </si>
  <si>
    <t>08032</t>
  </si>
  <si>
    <t>08032 東海村</t>
  </si>
  <si>
    <t>那珂市</t>
  </si>
  <si>
    <t>08033</t>
  </si>
  <si>
    <t>08033 那珂市</t>
  </si>
  <si>
    <t>常陸大宮市</t>
  </si>
  <si>
    <t>08035</t>
  </si>
  <si>
    <t>08035 常陸大宮市</t>
  </si>
  <si>
    <t>大子町</t>
  </si>
  <si>
    <t>08042</t>
  </si>
  <si>
    <t>08042 大子町</t>
  </si>
  <si>
    <t>鹿嶋市</t>
  </si>
  <si>
    <t>08048</t>
  </si>
  <si>
    <t>08048 鹿嶋市</t>
  </si>
  <si>
    <t>神栖市</t>
  </si>
  <si>
    <t>08049</t>
  </si>
  <si>
    <t>08049 神栖市</t>
  </si>
  <si>
    <t>潮来市</t>
  </si>
  <si>
    <t>08053</t>
  </si>
  <si>
    <t>08053 潮来市</t>
  </si>
  <si>
    <t>美浦村</t>
  </si>
  <si>
    <t>08057</t>
  </si>
  <si>
    <t>08057 美浦村</t>
  </si>
  <si>
    <t>阿見町</t>
  </si>
  <si>
    <t>08058</t>
  </si>
  <si>
    <t>08058 阿見町</t>
  </si>
  <si>
    <t>牛久市</t>
  </si>
  <si>
    <t>08059</t>
  </si>
  <si>
    <t>08059 牛久市</t>
  </si>
  <si>
    <t>河内町</t>
  </si>
  <si>
    <t>08062</t>
  </si>
  <si>
    <t>08062 河内町</t>
  </si>
  <si>
    <t>八千代町</t>
  </si>
  <si>
    <t>08082</t>
  </si>
  <si>
    <t>08082 八千代町</t>
  </si>
  <si>
    <t>五霞町</t>
  </si>
  <si>
    <t>08086</t>
  </si>
  <si>
    <t>08086 五霞町</t>
  </si>
  <si>
    <t>089</t>
  </si>
  <si>
    <t>境町</t>
  </si>
  <si>
    <t>08089</t>
  </si>
  <si>
    <t>08089 境町</t>
  </si>
  <si>
    <t>守谷市</t>
  </si>
  <si>
    <t>08090</t>
  </si>
  <si>
    <t>08090 守谷市</t>
  </si>
  <si>
    <t>利根町</t>
  </si>
  <si>
    <t>08092</t>
  </si>
  <si>
    <t>08092 利根町</t>
  </si>
  <si>
    <t>つくば市</t>
  </si>
  <si>
    <t>08093</t>
  </si>
  <si>
    <t>08093 つくば市</t>
  </si>
  <si>
    <t>ひたちなか市</t>
  </si>
  <si>
    <t>08094</t>
  </si>
  <si>
    <t>08094 ひたちなか市</t>
  </si>
  <si>
    <t>095</t>
  </si>
  <si>
    <t>城里町</t>
  </si>
  <si>
    <t>08095</t>
  </si>
  <si>
    <t>08095 城里町</t>
  </si>
  <si>
    <t>稲敷市</t>
  </si>
  <si>
    <t>08096</t>
  </si>
  <si>
    <t>08096 稲敷市</t>
  </si>
  <si>
    <t>坂東市</t>
  </si>
  <si>
    <t>08097</t>
  </si>
  <si>
    <t>08097 坂東市</t>
  </si>
  <si>
    <t>098</t>
  </si>
  <si>
    <t>筑西市</t>
  </si>
  <si>
    <t>08098</t>
  </si>
  <si>
    <t>08098 筑西市</t>
  </si>
  <si>
    <t>かすみがうら市</t>
  </si>
  <si>
    <t>08099</t>
  </si>
  <si>
    <t>08099 かすみがうら市</t>
  </si>
  <si>
    <t>行方市</t>
  </si>
  <si>
    <t>08100</t>
  </si>
  <si>
    <t>08100 行方市</t>
  </si>
  <si>
    <t>101</t>
  </si>
  <si>
    <t>桜川市</t>
  </si>
  <si>
    <t>08101</t>
  </si>
  <si>
    <t>08101 桜川市</t>
  </si>
  <si>
    <t>102</t>
  </si>
  <si>
    <t>鉾田市</t>
  </si>
  <si>
    <t>08102</t>
  </si>
  <si>
    <t>08102 鉾田市</t>
  </si>
  <si>
    <t>103</t>
  </si>
  <si>
    <t>つくばみらい市</t>
  </si>
  <si>
    <t>08103</t>
  </si>
  <si>
    <t>08103 つくばみらい市</t>
  </si>
  <si>
    <t>104</t>
  </si>
  <si>
    <t>笠間市</t>
  </si>
  <si>
    <t>08104</t>
  </si>
  <si>
    <t>08104 笠間市</t>
  </si>
  <si>
    <t>105</t>
  </si>
  <si>
    <t>小美玉市</t>
  </si>
  <si>
    <t>08105</t>
  </si>
  <si>
    <t>08105 小美玉市</t>
  </si>
  <si>
    <t>09</t>
    <phoneticPr fontId="1"/>
  </si>
  <si>
    <t>栃木県</t>
    <rPh sb="0" eb="3">
      <t>トチギケン</t>
    </rPh>
    <phoneticPr fontId="20"/>
  </si>
  <si>
    <t>宇都宮市</t>
  </si>
  <si>
    <t>09001</t>
  </si>
  <si>
    <t>09001 宇都宮市</t>
  </si>
  <si>
    <t>足利市</t>
  </si>
  <si>
    <t>09002</t>
  </si>
  <si>
    <t>09002 足利市</t>
  </si>
  <si>
    <t>栃木市</t>
  </si>
  <si>
    <t>09003</t>
  </si>
  <si>
    <t>09003 栃木市</t>
  </si>
  <si>
    <t>佐野市</t>
  </si>
  <si>
    <t>09004</t>
  </si>
  <si>
    <t>09004 佐野市</t>
  </si>
  <si>
    <t>鹿沼市</t>
  </si>
  <si>
    <t>09005</t>
  </si>
  <si>
    <t>09005 鹿沼市</t>
  </si>
  <si>
    <t>日光市</t>
  </si>
  <si>
    <t>09007</t>
  </si>
  <si>
    <t>09007 日光市</t>
  </si>
  <si>
    <t>小山市</t>
  </si>
  <si>
    <t>09008</t>
  </si>
  <si>
    <t>09008 小山市</t>
  </si>
  <si>
    <t>真岡市</t>
  </si>
  <si>
    <t>09009</t>
  </si>
  <si>
    <t>09009 真岡市</t>
  </si>
  <si>
    <t>大田原市</t>
  </si>
  <si>
    <t>09010</t>
  </si>
  <si>
    <t>09010 大田原市</t>
  </si>
  <si>
    <t>矢板市</t>
  </si>
  <si>
    <t>09011</t>
  </si>
  <si>
    <t>09011 矢板市</t>
  </si>
  <si>
    <t>那須塩原市</t>
  </si>
  <si>
    <t>09012</t>
  </si>
  <si>
    <t>09012 那須塩原市</t>
  </si>
  <si>
    <t>上三川町</t>
  </si>
  <si>
    <t>09013</t>
  </si>
  <si>
    <t>09013 上三川町</t>
  </si>
  <si>
    <t>益子町</t>
  </si>
  <si>
    <t>09021</t>
  </si>
  <si>
    <t>09021 益子町</t>
  </si>
  <si>
    <t>茂木町</t>
  </si>
  <si>
    <t>09022</t>
  </si>
  <si>
    <t>09022 茂木町</t>
  </si>
  <si>
    <t>市貝町</t>
  </si>
  <si>
    <t>09023</t>
  </si>
  <si>
    <t>09023 市貝町</t>
  </si>
  <si>
    <t>芳賀町</t>
  </si>
  <si>
    <t>09024</t>
  </si>
  <si>
    <t>09024 芳賀町</t>
  </si>
  <si>
    <t>壬生町</t>
  </si>
  <si>
    <t>09025</t>
  </si>
  <si>
    <t>09025 壬生町</t>
  </si>
  <si>
    <t>下野市</t>
  </si>
  <si>
    <t>09026</t>
  </si>
  <si>
    <t>09026 下野市</t>
  </si>
  <si>
    <t>野木町</t>
  </si>
  <si>
    <t>09028</t>
  </si>
  <si>
    <t>09028 野木町</t>
  </si>
  <si>
    <t>塩谷町</t>
  </si>
  <si>
    <t>09036</t>
  </si>
  <si>
    <t>09036 塩谷町</t>
  </si>
  <si>
    <t>さくら市</t>
  </si>
  <si>
    <t>09037</t>
  </si>
  <si>
    <t>09037 さくら市</t>
  </si>
  <si>
    <t>高根沢町</t>
  </si>
  <si>
    <t>09038</t>
  </si>
  <si>
    <t>09038 高根沢町</t>
  </si>
  <si>
    <t>那須烏山市</t>
  </si>
  <si>
    <t>09041</t>
  </si>
  <si>
    <t>09041 那須烏山市</t>
  </si>
  <si>
    <t>那珂川町</t>
  </si>
  <si>
    <t>09042</t>
  </si>
  <si>
    <t>09042 那珂川町</t>
  </si>
  <si>
    <t>那須町</t>
  </si>
  <si>
    <t>09045</t>
  </si>
  <si>
    <t>09045 那須町</t>
  </si>
  <si>
    <t>群馬県</t>
    <rPh sb="0" eb="3">
      <t>グンマケン</t>
    </rPh>
    <phoneticPr fontId="20"/>
  </si>
  <si>
    <t>前橋市</t>
  </si>
  <si>
    <t>10001</t>
  </si>
  <si>
    <t>10001 前橋市</t>
  </si>
  <si>
    <t>高崎市</t>
  </si>
  <si>
    <t>10002</t>
  </si>
  <si>
    <t>10002 高崎市</t>
  </si>
  <si>
    <t>桐生市</t>
  </si>
  <si>
    <t>10003</t>
  </si>
  <si>
    <t>10003 桐生市</t>
  </si>
  <si>
    <t>伊勢崎市</t>
  </si>
  <si>
    <t>10004</t>
  </si>
  <si>
    <t>10004 伊勢崎市</t>
  </si>
  <si>
    <t>太田市</t>
  </si>
  <si>
    <t>10005</t>
  </si>
  <si>
    <t>10005 太田市</t>
  </si>
  <si>
    <t>沼田市</t>
  </si>
  <si>
    <t>10006</t>
  </si>
  <si>
    <t>10006 沼田市</t>
  </si>
  <si>
    <t>館林市</t>
  </si>
  <si>
    <t>10007</t>
  </si>
  <si>
    <t>10007 館林市</t>
  </si>
  <si>
    <t>渋川市</t>
  </si>
  <si>
    <t>10008</t>
  </si>
  <si>
    <t>10008 渋川市</t>
  </si>
  <si>
    <t>藤岡市</t>
  </si>
  <si>
    <t>10009</t>
  </si>
  <si>
    <t>10009 藤岡市</t>
  </si>
  <si>
    <t>富岡市</t>
  </si>
  <si>
    <t>10010</t>
  </si>
  <si>
    <t>10010 富岡市</t>
  </si>
  <si>
    <t>安中市</t>
  </si>
  <si>
    <t>10011</t>
  </si>
  <si>
    <t>10011 安中市</t>
  </si>
  <si>
    <t>榛東村</t>
  </si>
  <si>
    <t>10028</t>
  </si>
  <si>
    <t>10028 榛東村</t>
  </si>
  <si>
    <t>吉岡町</t>
  </si>
  <si>
    <t>10029</t>
  </si>
  <si>
    <t>10029 吉岡町</t>
  </si>
  <si>
    <t>神流町</t>
  </si>
  <si>
    <t>10033</t>
  </si>
  <si>
    <t>10033 神流町</t>
  </si>
  <si>
    <t>上野村</t>
  </si>
  <si>
    <t>10035</t>
  </si>
  <si>
    <t>10035 上野村</t>
  </si>
  <si>
    <t>下仁田町</t>
  </si>
  <si>
    <t>10037</t>
  </si>
  <si>
    <t>10037 下仁田町</t>
  </si>
  <si>
    <t>南牧村</t>
  </si>
  <si>
    <t>10038</t>
  </si>
  <si>
    <t>10038 南牧村</t>
  </si>
  <si>
    <t>甘楽町</t>
  </si>
  <si>
    <t>10039</t>
  </si>
  <si>
    <t>10039 甘楽町</t>
  </si>
  <si>
    <t>中之条町</t>
  </si>
  <si>
    <t>10041</t>
  </si>
  <si>
    <t>10041 中之条町</t>
  </si>
  <si>
    <t>長野原町</t>
  </si>
  <si>
    <t>10044</t>
  </si>
  <si>
    <t>10044 長野原町</t>
  </si>
  <si>
    <t>嬬恋村</t>
  </si>
  <si>
    <t>10045</t>
  </si>
  <si>
    <t>10045 嬬恋村</t>
  </si>
  <si>
    <t>草津町</t>
  </si>
  <si>
    <t>10046</t>
  </si>
  <si>
    <t>10046 草津町</t>
  </si>
  <si>
    <t>高山村</t>
  </si>
  <si>
    <t>10048</t>
  </si>
  <si>
    <t>10048 高山村</t>
  </si>
  <si>
    <t>片品村</t>
  </si>
  <si>
    <t>10051</t>
  </si>
  <si>
    <t>10051 片品村</t>
  </si>
  <si>
    <t>052</t>
  </si>
  <si>
    <t>川場村</t>
  </si>
  <si>
    <t>10052</t>
  </si>
  <si>
    <t>10052 川場村</t>
  </si>
  <si>
    <t>10056</t>
  </si>
  <si>
    <t>10056 昭和村</t>
  </si>
  <si>
    <t>玉村町</t>
  </si>
  <si>
    <t>10060</t>
  </si>
  <si>
    <t>10060 玉村町</t>
  </si>
  <si>
    <t>066</t>
  </si>
  <si>
    <t>板倉町</t>
  </si>
  <si>
    <t>10066</t>
  </si>
  <si>
    <t>10066 板倉町</t>
  </si>
  <si>
    <t>明和町</t>
  </si>
  <si>
    <t>10067</t>
  </si>
  <si>
    <t>10067 明和町</t>
  </si>
  <si>
    <t>千代田町</t>
  </si>
  <si>
    <t>10068</t>
  </si>
  <si>
    <t>10068 千代田町</t>
  </si>
  <si>
    <t>大泉町</t>
  </si>
  <si>
    <t>10069</t>
  </si>
  <si>
    <t>10069 大泉町</t>
  </si>
  <si>
    <t>邑楽町</t>
  </si>
  <si>
    <t>10070</t>
  </si>
  <si>
    <t>10070 邑楽町</t>
  </si>
  <si>
    <t>みなかみ町</t>
  </si>
  <si>
    <t>10081</t>
  </si>
  <si>
    <t>10081 みなかみ町</t>
  </si>
  <si>
    <t>みどり市</t>
  </si>
  <si>
    <t>10082</t>
  </si>
  <si>
    <t>10082 みどり市</t>
  </si>
  <si>
    <t>東吾妻町</t>
  </si>
  <si>
    <t>10083</t>
  </si>
  <si>
    <t>10083 東吾妻町</t>
  </si>
  <si>
    <t>埼玉県</t>
    <rPh sb="0" eb="3">
      <t>サイタマケン</t>
    </rPh>
    <phoneticPr fontId="20"/>
  </si>
  <si>
    <t>川越市</t>
  </si>
  <si>
    <t>11001</t>
  </si>
  <si>
    <t>11001 川越市</t>
  </si>
  <si>
    <t>熊谷市</t>
  </si>
  <si>
    <t>11002</t>
  </si>
  <si>
    <t>11002 熊谷市</t>
  </si>
  <si>
    <t>川口市</t>
  </si>
  <si>
    <t>11003</t>
  </si>
  <si>
    <t>11003 川口市</t>
  </si>
  <si>
    <t>行田市</t>
  </si>
  <si>
    <t>11006</t>
  </si>
  <si>
    <t>11006 行田市</t>
  </si>
  <si>
    <t>秩父市</t>
  </si>
  <si>
    <t>11007</t>
  </si>
  <si>
    <t>11007 秩父市</t>
  </si>
  <si>
    <t>所沢市</t>
  </si>
  <si>
    <t>11008</t>
  </si>
  <si>
    <t>11008 所沢市</t>
  </si>
  <si>
    <t>飯能市</t>
  </si>
  <si>
    <t>11009</t>
  </si>
  <si>
    <t>11009 飯能市</t>
  </si>
  <si>
    <t>加須市</t>
  </si>
  <si>
    <t>11010</t>
  </si>
  <si>
    <t>11010 加須市</t>
  </si>
  <si>
    <t>本庄市</t>
  </si>
  <si>
    <t>11011</t>
  </si>
  <si>
    <t>11011 本庄市</t>
  </si>
  <si>
    <t>東松山市</t>
  </si>
  <si>
    <t>11012</t>
  </si>
  <si>
    <t>11012 東松山市</t>
  </si>
  <si>
    <t>春日部市</t>
  </si>
  <si>
    <t>11014</t>
  </si>
  <si>
    <t>11014 春日部市</t>
  </si>
  <si>
    <t>狭山市</t>
  </si>
  <si>
    <t>11015</t>
  </si>
  <si>
    <t>11015 狭山市</t>
  </si>
  <si>
    <t>羽生市</t>
  </si>
  <si>
    <t>11016</t>
  </si>
  <si>
    <t>11016 羽生市</t>
  </si>
  <si>
    <t>鴻巣市</t>
  </si>
  <si>
    <t>11017</t>
  </si>
  <si>
    <t>11017 鴻巣市</t>
  </si>
  <si>
    <t>深谷市</t>
  </si>
  <si>
    <t>11018</t>
  </si>
  <si>
    <t>11018 深谷市</t>
  </si>
  <si>
    <t>上尾市</t>
  </si>
  <si>
    <t>11019</t>
  </si>
  <si>
    <t>11019 上尾市</t>
  </si>
  <si>
    <t>草加市</t>
  </si>
  <si>
    <t>11021</t>
  </si>
  <si>
    <t>11021 草加市</t>
  </si>
  <si>
    <t>越谷市</t>
  </si>
  <si>
    <t>11022</t>
  </si>
  <si>
    <t>11022 越谷市</t>
  </si>
  <si>
    <t>蕨市</t>
  </si>
  <si>
    <t>11023</t>
  </si>
  <si>
    <t>11023 蕨市</t>
  </si>
  <si>
    <t>戸田市</t>
  </si>
  <si>
    <t>11024</t>
  </si>
  <si>
    <t>11024 戸田市</t>
  </si>
  <si>
    <t>入間市</t>
  </si>
  <si>
    <t>11025</t>
  </si>
  <si>
    <t>11025 入間市</t>
  </si>
  <si>
    <t>朝霞市</t>
  </si>
  <si>
    <t>11027</t>
  </si>
  <si>
    <t>11027 朝霞市</t>
  </si>
  <si>
    <t>志木市</t>
  </si>
  <si>
    <t>11028</t>
  </si>
  <si>
    <t>11028 志木市</t>
  </si>
  <si>
    <t>和光市</t>
  </si>
  <si>
    <t>11029</t>
  </si>
  <si>
    <t>11029 和光市</t>
  </si>
  <si>
    <t>新座市</t>
  </si>
  <si>
    <t>11030</t>
  </si>
  <si>
    <t>11030 新座市</t>
  </si>
  <si>
    <t>桶川市</t>
  </si>
  <si>
    <t>11031</t>
  </si>
  <si>
    <t>11031 桶川市</t>
  </si>
  <si>
    <t>久喜市</t>
  </si>
  <si>
    <t>11032</t>
  </si>
  <si>
    <t>11032 久喜市</t>
  </si>
  <si>
    <t>北本市</t>
  </si>
  <si>
    <t>11033</t>
  </si>
  <si>
    <t>11033 北本市</t>
  </si>
  <si>
    <t>八潮市</t>
  </si>
  <si>
    <t>11034</t>
  </si>
  <si>
    <t>11034 八潮市</t>
  </si>
  <si>
    <t>富士見市</t>
  </si>
  <si>
    <t>11035</t>
  </si>
  <si>
    <t>11035 富士見市</t>
  </si>
  <si>
    <t>ふじみ野市</t>
  </si>
  <si>
    <t>11036</t>
  </si>
  <si>
    <t>11036 ふじみ野市</t>
  </si>
  <si>
    <t>三郷市</t>
  </si>
  <si>
    <t>11037</t>
  </si>
  <si>
    <t>11037 三郷市</t>
  </si>
  <si>
    <t>蓮田市</t>
  </si>
  <si>
    <t>11038</t>
  </si>
  <si>
    <t>11038 蓮田市</t>
  </si>
  <si>
    <t>伊奈町</t>
  </si>
  <si>
    <t>11039</t>
  </si>
  <si>
    <t>11039 伊奈町</t>
  </si>
  <si>
    <t>三芳町</t>
  </si>
  <si>
    <t>11042</t>
  </si>
  <si>
    <t>11042 三芳町</t>
  </si>
  <si>
    <t>坂戸市</t>
  </si>
  <si>
    <t>11043</t>
  </si>
  <si>
    <t>11043 坂戸市</t>
  </si>
  <si>
    <t>毛呂山町</t>
  </si>
  <si>
    <t>11044</t>
  </si>
  <si>
    <t>11044 毛呂山町</t>
  </si>
  <si>
    <t>越生町</t>
  </si>
  <si>
    <t>11045</t>
  </si>
  <si>
    <t>11045 越生町</t>
  </si>
  <si>
    <t>鶴ヶ島市</t>
  </si>
  <si>
    <t>11046</t>
  </si>
  <si>
    <t>11046 鶴ヶ島市</t>
  </si>
  <si>
    <t>日高市</t>
  </si>
  <si>
    <t>11047</t>
  </si>
  <si>
    <t>11047 日高市</t>
  </si>
  <si>
    <t>滑川町</t>
  </si>
  <si>
    <t>11049</t>
  </si>
  <si>
    <t>11049 滑川町</t>
  </si>
  <si>
    <t>嵐山町</t>
  </si>
  <si>
    <t>11050</t>
  </si>
  <si>
    <t>11050 嵐山町</t>
  </si>
  <si>
    <t>小川町</t>
  </si>
  <si>
    <t>11051</t>
  </si>
  <si>
    <t>11051 小川町</t>
  </si>
  <si>
    <t>ときがわ町</t>
  </si>
  <si>
    <t>11052</t>
  </si>
  <si>
    <t>11052 ときがわ町</t>
  </si>
  <si>
    <t>川島町</t>
  </si>
  <si>
    <t>11054</t>
  </si>
  <si>
    <t>11054 川島町</t>
  </si>
  <si>
    <t>吉見町</t>
  </si>
  <si>
    <t>11055</t>
  </si>
  <si>
    <t>11055 吉見町</t>
  </si>
  <si>
    <t>鳩山町</t>
  </si>
  <si>
    <t>11056</t>
  </si>
  <si>
    <t>11056 鳩山町</t>
  </si>
  <si>
    <t>横瀬町</t>
  </si>
  <si>
    <t>11057</t>
  </si>
  <si>
    <t>11057 横瀬町</t>
  </si>
  <si>
    <t>皆野町</t>
  </si>
  <si>
    <t>11058</t>
  </si>
  <si>
    <t>11058 皆野町</t>
  </si>
  <si>
    <t>長瀞町</t>
  </si>
  <si>
    <t>11059</t>
  </si>
  <si>
    <t>11059 長瀞町</t>
  </si>
  <si>
    <t>061</t>
  </si>
  <si>
    <t>小鹿野町</t>
  </si>
  <si>
    <t>11061</t>
  </si>
  <si>
    <t>11061 小鹿野町</t>
  </si>
  <si>
    <t>東秩父村</t>
  </si>
  <si>
    <t>11065</t>
  </si>
  <si>
    <t>11065 東秩父村</t>
  </si>
  <si>
    <t>11066</t>
  </si>
  <si>
    <t>11066 美里町</t>
  </si>
  <si>
    <t>神川町</t>
  </si>
  <si>
    <t>11068</t>
  </si>
  <si>
    <t>11068 神川町</t>
  </si>
  <si>
    <t>上里町</t>
  </si>
  <si>
    <t>11070</t>
  </si>
  <si>
    <t>11070 上里町</t>
  </si>
  <si>
    <t>寄居町</t>
  </si>
  <si>
    <t>11078</t>
  </si>
  <si>
    <t>11078 寄居町</t>
  </si>
  <si>
    <t>宮代町</t>
  </si>
  <si>
    <t>11084</t>
  </si>
  <si>
    <t>11084 宮代町</t>
  </si>
  <si>
    <t>白岡市</t>
  </si>
  <si>
    <t>11085</t>
  </si>
  <si>
    <t>11085 白岡市</t>
  </si>
  <si>
    <t>幸手市</t>
  </si>
  <si>
    <t>11089</t>
  </si>
  <si>
    <t>11089 幸手市</t>
  </si>
  <si>
    <t>杉戸町</t>
  </si>
  <si>
    <t>11090</t>
  </si>
  <si>
    <t>11090 杉戸町</t>
  </si>
  <si>
    <t>松伏町</t>
  </si>
  <si>
    <t>11091</t>
  </si>
  <si>
    <t>11091 松伏町</t>
  </si>
  <si>
    <t>吉川市</t>
  </si>
  <si>
    <t>11092</t>
  </si>
  <si>
    <t>11092 吉川市</t>
  </si>
  <si>
    <t>さいたま市</t>
  </si>
  <si>
    <t>11094</t>
  </si>
  <si>
    <t>11094 さいたま市</t>
  </si>
  <si>
    <t>千葉県</t>
    <rPh sb="0" eb="3">
      <t>チバケン</t>
    </rPh>
    <phoneticPr fontId="20"/>
  </si>
  <si>
    <t>千葉市</t>
  </si>
  <si>
    <t>12001</t>
  </si>
  <si>
    <t>12001 千葉市</t>
  </si>
  <si>
    <t>銚子市</t>
  </si>
  <si>
    <t>12002</t>
  </si>
  <si>
    <t>12002 銚子市</t>
  </si>
  <si>
    <t>市川市</t>
  </si>
  <si>
    <t>12003</t>
  </si>
  <si>
    <t>12003 市川市</t>
  </si>
  <si>
    <t>船橋市</t>
  </si>
  <si>
    <t>12004</t>
  </si>
  <si>
    <t>12004 船橋市</t>
  </si>
  <si>
    <t>館山市</t>
  </si>
  <si>
    <t>12005</t>
  </si>
  <si>
    <t>12005 館山市</t>
  </si>
  <si>
    <t>木更津市</t>
  </si>
  <si>
    <t>12006</t>
  </si>
  <si>
    <t>12006 木更津市</t>
  </si>
  <si>
    <t>松戸市</t>
  </si>
  <si>
    <t>12007</t>
  </si>
  <si>
    <t>12007 松戸市</t>
  </si>
  <si>
    <t>野田市</t>
  </si>
  <si>
    <t>12008</t>
  </si>
  <si>
    <t>12008 野田市</t>
  </si>
  <si>
    <t>香取市</t>
  </si>
  <si>
    <t>12009</t>
  </si>
  <si>
    <t>12009 香取市</t>
  </si>
  <si>
    <t>茂原市</t>
  </si>
  <si>
    <t>12010</t>
  </si>
  <si>
    <t>12010 茂原市</t>
  </si>
  <si>
    <t>成田市</t>
  </si>
  <si>
    <t>12011</t>
  </si>
  <si>
    <t>12011 成田市</t>
  </si>
  <si>
    <t>佐倉市</t>
  </si>
  <si>
    <t>12012</t>
  </si>
  <si>
    <t>12012 佐倉市</t>
  </si>
  <si>
    <t>東金市</t>
  </si>
  <si>
    <t>12013</t>
  </si>
  <si>
    <t>12013 東金市</t>
  </si>
  <si>
    <t>匝瑳市</t>
  </si>
  <si>
    <t>12014</t>
  </si>
  <si>
    <t>12014 匝瑳市</t>
  </si>
  <si>
    <t>旭市</t>
  </si>
  <si>
    <t>12015</t>
  </si>
  <si>
    <t>12015 旭市</t>
  </si>
  <si>
    <t>習志野市</t>
  </si>
  <si>
    <t>12016</t>
  </si>
  <si>
    <t>12016 習志野市</t>
  </si>
  <si>
    <t>柏市</t>
  </si>
  <si>
    <t>12017</t>
  </si>
  <si>
    <t>12017 柏市</t>
  </si>
  <si>
    <t>勝浦市</t>
  </si>
  <si>
    <t>12018</t>
  </si>
  <si>
    <t>12018 勝浦市</t>
  </si>
  <si>
    <t>市原市</t>
  </si>
  <si>
    <t>12019</t>
  </si>
  <si>
    <t>12019 市原市</t>
  </si>
  <si>
    <t>流山市</t>
  </si>
  <si>
    <t>12020</t>
  </si>
  <si>
    <t>12020 流山市</t>
  </si>
  <si>
    <t>八千代市</t>
  </si>
  <si>
    <t>12021</t>
  </si>
  <si>
    <t>12021 八千代市</t>
  </si>
  <si>
    <t>我孫子市</t>
  </si>
  <si>
    <t>12022</t>
  </si>
  <si>
    <t>12022 我孫子市</t>
  </si>
  <si>
    <t>鴨川市</t>
  </si>
  <si>
    <t>12023</t>
  </si>
  <si>
    <t>12023 鴨川市</t>
  </si>
  <si>
    <t>鎌ヶ谷市</t>
  </si>
  <si>
    <t>12024</t>
  </si>
  <si>
    <t>12024 鎌ヶ谷市</t>
  </si>
  <si>
    <t>君津市</t>
  </si>
  <si>
    <t>12025</t>
  </si>
  <si>
    <t>12025 君津市</t>
  </si>
  <si>
    <t>富津市</t>
  </si>
  <si>
    <t>12026</t>
  </si>
  <si>
    <t>12026 富津市</t>
  </si>
  <si>
    <t>浦安市</t>
  </si>
  <si>
    <t>12027</t>
  </si>
  <si>
    <t>12027 浦安市</t>
  </si>
  <si>
    <t>四街道市</t>
  </si>
  <si>
    <t>12030</t>
  </si>
  <si>
    <t>12030 四街道市</t>
  </si>
  <si>
    <t>酒々井町</t>
  </si>
  <si>
    <t>12031</t>
  </si>
  <si>
    <t>12031 酒々井町</t>
  </si>
  <si>
    <t>八街市</t>
  </si>
  <si>
    <t>12032</t>
  </si>
  <si>
    <t>12032 八街市</t>
  </si>
  <si>
    <t>富里市</t>
  </si>
  <si>
    <t>12033</t>
  </si>
  <si>
    <t>12033 富里市</t>
  </si>
  <si>
    <t>白井市</t>
  </si>
  <si>
    <t>12035</t>
  </si>
  <si>
    <t>12035 白井市</t>
  </si>
  <si>
    <t>印西市</t>
  </si>
  <si>
    <t>12036</t>
  </si>
  <si>
    <t>12036 印西市</t>
  </si>
  <si>
    <t>栄町</t>
  </si>
  <si>
    <t>12038</t>
  </si>
  <si>
    <t>12038 栄町</t>
  </si>
  <si>
    <t>一宮町</t>
  </si>
  <si>
    <t>12039</t>
  </si>
  <si>
    <t>12039 一宮町</t>
  </si>
  <si>
    <t>睦沢町</t>
  </si>
  <si>
    <t>12040</t>
  </si>
  <si>
    <t>12040 睦沢町</t>
  </si>
  <si>
    <t>長生村</t>
  </si>
  <si>
    <t>12041</t>
  </si>
  <si>
    <t>12041 長生村</t>
  </si>
  <si>
    <t>白子町</t>
  </si>
  <si>
    <t>12042</t>
  </si>
  <si>
    <t>12042 白子町</t>
  </si>
  <si>
    <t>長柄町</t>
  </si>
  <si>
    <t>12043</t>
  </si>
  <si>
    <t>12043 長柄町</t>
  </si>
  <si>
    <t>長南町</t>
  </si>
  <si>
    <t>12044</t>
  </si>
  <si>
    <t>12044 長南町</t>
  </si>
  <si>
    <t>大網白里市</t>
  </si>
  <si>
    <t>12045</t>
  </si>
  <si>
    <t>12045 大網白里市</t>
  </si>
  <si>
    <t>九十九里町</t>
  </si>
  <si>
    <t>12046</t>
  </si>
  <si>
    <t>12046 九十九里町</t>
  </si>
  <si>
    <t>芝山町</t>
  </si>
  <si>
    <t>12052</t>
  </si>
  <si>
    <t>12052 芝山町</t>
  </si>
  <si>
    <t>神崎町</t>
  </si>
  <si>
    <t>12054</t>
  </si>
  <si>
    <t>12054 神崎町</t>
  </si>
  <si>
    <t>多古町</t>
  </si>
  <si>
    <t>12059</t>
  </si>
  <si>
    <t>12059 多古町</t>
  </si>
  <si>
    <t>東庄町</t>
  </si>
  <si>
    <t>12061</t>
  </si>
  <si>
    <t>12061 東庄町</t>
  </si>
  <si>
    <t>袖ヶ浦市</t>
  </si>
  <si>
    <t>12066</t>
  </si>
  <si>
    <t>12066 袖ヶ浦市</t>
  </si>
  <si>
    <t>大多喜町</t>
  </si>
  <si>
    <t>12067</t>
  </si>
  <si>
    <t>12067 大多喜町</t>
  </si>
  <si>
    <t>御宿町</t>
  </si>
  <si>
    <t>12070</t>
  </si>
  <si>
    <t>12070 御宿町</t>
  </si>
  <si>
    <t>南房総市</t>
  </si>
  <si>
    <t>12072</t>
  </si>
  <si>
    <t>12072 南房総市</t>
  </si>
  <si>
    <t>鋸南町</t>
  </si>
  <si>
    <t>12074</t>
  </si>
  <si>
    <t>12074 鋸南町</t>
  </si>
  <si>
    <t>いすみ市</t>
  </si>
  <si>
    <t>12081</t>
  </si>
  <si>
    <t>12081 いすみ市</t>
  </si>
  <si>
    <t>山武市</t>
  </si>
  <si>
    <t>12082</t>
  </si>
  <si>
    <t>12082 山武市</t>
  </si>
  <si>
    <t>横芝光町</t>
  </si>
  <si>
    <t>12083</t>
  </si>
  <si>
    <t>12083 横芝光町</t>
  </si>
  <si>
    <t>東京都</t>
    <rPh sb="0" eb="3">
      <t>トウキョウト</t>
    </rPh>
    <phoneticPr fontId="20"/>
  </si>
  <si>
    <t>千代田区</t>
  </si>
  <si>
    <t>13001</t>
  </si>
  <si>
    <t>13001 千代田区</t>
  </si>
  <si>
    <t>中央区</t>
  </si>
  <si>
    <t>13002</t>
  </si>
  <si>
    <t>13002 中央区</t>
  </si>
  <si>
    <t>港区</t>
  </si>
  <si>
    <t>13003</t>
  </si>
  <si>
    <t>13003 港区</t>
  </si>
  <si>
    <t>新宿区</t>
  </si>
  <si>
    <t>13004</t>
  </si>
  <si>
    <t>13004 新宿区</t>
  </si>
  <si>
    <t>文京区</t>
  </si>
  <si>
    <t>13005</t>
  </si>
  <si>
    <t>13005 文京区</t>
  </si>
  <si>
    <t>台東区</t>
  </si>
  <si>
    <t>13006</t>
  </si>
  <si>
    <t>13006 台東区</t>
  </si>
  <si>
    <t>墨田区</t>
  </si>
  <si>
    <t>13007</t>
  </si>
  <si>
    <t>13007 墨田区</t>
  </si>
  <si>
    <t>江東区</t>
  </si>
  <si>
    <t>13008</t>
  </si>
  <si>
    <t>13008 江東区</t>
  </si>
  <si>
    <t>品川区</t>
  </si>
  <si>
    <t>13009</t>
  </si>
  <si>
    <t>13009 品川区</t>
  </si>
  <si>
    <t>目黒区</t>
  </si>
  <si>
    <t>13010</t>
  </si>
  <si>
    <t>13010 目黒区</t>
  </si>
  <si>
    <t>大田区</t>
  </si>
  <si>
    <t>13011</t>
  </si>
  <si>
    <t>13011 大田区</t>
  </si>
  <si>
    <t>世田谷区</t>
  </si>
  <si>
    <t>13012</t>
  </si>
  <si>
    <t>13012 世田谷区</t>
  </si>
  <si>
    <t>渋谷区</t>
  </si>
  <si>
    <t>13013</t>
  </si>
  <si>
    <t>13013 渋谷区</t>
  </si>
  <si>
    <t>中野区</t>
  </si>
  <si>
    <t>13014</t>
  </si>
  <si>
    <t>13014 中野区</t>
  </si>
  <si>
    <t>杉並区</t>
  </si>
  <si>
    <t>13015</t>
  </si>
  <si>
    <t>13015 杉並区</t>
  </si>
  <si>
    <t>豊島区</t>
  </si>
  <si>
    <t>13016</t>
  </si>
  <si>
    <t>13016 豊島区</t>
  </si>
  <si>
    <t>北区</t>
  </si>
  <si>
    <t>13017</t>
  </si>
  <si>
    <t>13017 北区</t>
  </si>
  <si>
    <t>荒川区</t>
  </si>
  <si>
    <t>13018</t>
  </si>
  <si>
    <t>13018 荒川区</t>
  </si>
  <si>
    <t>板橋区</t>
  </si>
  <si>
    <t>13019</t>
  </si>
  <si>
    <t>13019 板橋区</t>
  </si>
  <si>
    <t>練馬区</t>
  </si>
  <si>
    <t>13020</t>
  </si>
  <si>
    <t>13020 練馬区</t>
  </si>
  <si>
    <t>足立区</t>
  </si>
  <si>
    <t>13021</t>
  </si>
  <si>
    <t>13021 足立区</t>
  </si>
  <si>
    <t>葛飾区</t>
  </si>
  <si>
    <t>13022</t>
  </si>
  <si>
    <t>13022 葛飾区</t>
  </si>
  <si>
    <t>江戸川区</t>
  </si>
  <si>
    <t>13023</t>
  </si>
  <si>
    <t>13023 江戸川区</t>
  </si>
  <si>
    <t>八王子市</t>
  </si>
  <si>
    <t>13024</t>
  </si>
  <si>
    <t>13024 八王子市</t>
  </si>
  <si>
    <t>立川市</t>
  </si>
  <si>
    <t>13025</t>
  </si>
  <si>
    <t>13025 立川市</t>
  </si>
  <si>
    <t>武蔵野市</t>
  </si>
  <si>
    <t>13026</t>
  </si>
  <si>
    <t>13026 武蔵野市</t>
  </si>
  <si>
    <t>三鷹市</t>
  </si>
  <si>
    <t>13027</t>
  </si>
  <si>
    <t>13027 三鷹市</t>
  </si>
  <si>
    <t>青梅市</t>
  </si>
  <si>
    <t>13028</t>
  </si>
  <si>
    <t>13028 青梅市</t>
  </si>
  <si>
    <t>府中市</t>
  </si>
  <si>
    <t>13029</t>
  </si>
  <si>
    <t>13029 府中市</t>
  </si>
  <si>
    <t>昭島市</t>
  </si>
  <si>
    <t>13030</t>
  </si>
  <si>
    <t>13030 昭島市</t>
  </si>
  <si>
    <t>調布市</t>
  </si>
  <si>
    <t>13031</t>
  </si>
  <si>
    <t>13031 調布市</t>
  </si>
  <si>
    <t>町田市</t>
  </si>
  <si>
    <t>13032</t>
  </si>
  <si>
    <t>13032 町田市</t>
  </si>
  <si>
    <t>福生市</t>
  </si>
  <si>
    <t>13033</t>
  </si>
  <si>
    <t>13033 福生市</t>
  </si>
  <si>
    <t>羽村市</t>
  </si>
  <si>
    <t>13034</t>
  </si>
  <si>
    <t>13034 羽村市</t>
  </si>
  <si>
    <t>瑞穂町</t>
  </si>
  <si>
    <t>13035</t>
  </si>
  <si>
    <t>13035 瑞穂町</t>
  </si>
  <si>
    <t>あきる野市</t>
  </si>
  <si>
    <t>13036</t>
  </si>
  <si>
    <t>13036 あきる野市</t>
  </si>
  <si>
    <t>日の出町</t>
  </si>
  <si>
    <t>13037</t>
  </si>
  <si>
    <t>13037 日の出町</t>
  </si>
  <si>
    <t>檜原村</t>
  </si>
  <si>
    <t>13039</t>
  </si>
  <si>
    <t>13039 檜原村</t>
  </si>
  <si>
    <t>奥多摩町</t>
  </si>
  <si>
    <t>13040</t>
  </si>
  <si>
    <t>13040 奥多摩町</t>
  </si>
  <si>
    <t>日野市</t>
  </si>
  <si>
    <t>13042</t>
  </si>
  <si>
    <t>13042 日野市</t>
  </si>
  <si>
    <t>多摩市</t>
  </si>
  <si>
    <t>13044</t>
  </si>
  <si>
    <t>13044 多摩市</t>
  </si>
  <si>
    <t>稲城市</t>
  </si>
  <si>
    <t>13045</t>
  </si>
  <si>
    <t>13045 稲城市</t>
  </si>
  <si>
    <t>国立市</t>
  </si>
  <si>
    <t>13046</t>
  </si>
  <si>
    <t>13046 国立市</t>
  </si>
  <si>
    <t>狛江市</t>
  </si>
  <si>
    <t>13047</t>
  </si>
  <si>
    <t>13047 狛江市</t>
  </si>
  <si>
    <t>小金井市</t>
  </si>
  <si>
    <t>13048</t>
  </si>
  <si>
    <t>13048 小金井市</t>
  </si>
  <si>
    <t>国分寺市</t>
  </si>
  <si>
    <t>13049</t>
  </si>
  <si>
    <t>13049 国分寺市</t>
  </si>
  <si>
    <t>武蔵村山市</t>
  </si>
  <si>
    <t>13051</t>
  </si>
  <si>
    <t>13051 武蔵村山市</t>
  </si>
  <si>
    <t>東大和市</t>
  </si>
  <si>
    <t>13052</t>
  </si>
  <si>
    <t>13052 東大和市</t>
  </si>
  <si>
    <t>東村山市</t>
  </si>
  <si>
    <t>13053</t>
  </si>
  <si>
    <t>13053 東村山市</t>
  </si>
  <si>
    <t>清瀬市</t>
  </si>
  <si>
    <t>13054</t>
  </si>
  <si>
    <t>13054 清瀬市</t>
  </si>
  <si>
    <t>東久留米市</t>
  </si>
  <si>
    <t>13055</t>
  </si>
  <si>
    <t>13055 東久留米市</t>
  </si>
  <si>
    <t>西東京市</t>
  </si>
  <si>
    <t>13057</t>
  </si>
  <si>
    <t>13057 西東京市</t>
  </si>
  <si>
    <t>小平市</t>
  </si>
  <si>
    <t>13058</t>
  </si>
  <si>
    <t>13058 小平市</t>
  </si>
  <si>
    <t>大島町</t>
  </si>
  <si>
    <t>13059</t>
  </si>
  <si>
    <t>13059 大島町</t>
  </si>
  <si>
    <t>利島村</t>
  </si>
  <si>
    <t>13060</t>
  </si>
  <si>
    <t>13060 利島村</t>
  </si>
  <si>
    <t>新島村</t>
  </si>
  <si>
    <t>13061</t>
  </si>
  <si>
    <t>13061 新島村</t>
  </si>
  <si>
    <t>神津島村</t>
  </si>
  <si>
    <t>13062</t>
  </si>
  <si>
    <t>13062 神津島村</t>
  </si>
  <si>
    <t>三宅村</t>
  </si>
  <si>
    <t>13063</t>
  </si>
  <si>
    <t>13063 三宅村</t>
  </si>
  <si>
    <t>御蔵島村</t>
  </si>
  <si>
    <t>13064</t>
  </si>
  <si>
    <t>13064 御蔵島村</t>
  </si>
  <si>
    <t>八丈町</t>
  </si>
  <si>
    <t>13065</t>
  </si>
  <si>
    <t>13065 八丈町</t>
  </si>
  <si>
    <t>青ヶ島村</t>
  </si>
  <si>
    <t>13066</t>
  </si>
  <si>
    <t>13066 青ヶ島村</t>
  </si>
  <si>
    <t>小笠原村</t>
  </si>
  <si>
    <t>13067</t>
  </si>
  <si>
    <t>13067 小笠原村</t>
  </si>
  <si>
    <t>神奈川県</t>
    <rPh sb="0" eb="4">
      <t>カナガワケン</t>
    </rPh>
    <phoneticPr fontId="20"/>
  </si>
  <si>
    <t>横浜市</t>
  </si>
  <si>
    <t>14001</t>
  </si>
  <si>
    <t>14001 横浜市</t>
  </si>
  <si>
    <t>川崎市</t>
  </si>
  <si>
    <t>14002</t>
  </si>
  <si>
    <t>14002 川崎市</t>
  </si>
  <si>
    <t>横須賀市</t>
  </si>
  <si>
    <t>14003</t>
  </si>
  <si>
    <t>14003 横須賀市</t>
  </si>
  <si>
    <t>平塚市</t>
  </si>
  <si>
    <t>14004</t>
  </si>
  <si>
    <t>14004 平塚市</t>
  </si>
  <si>
    <t>鎌倉市</t>
  </si>
  <si>
    <t>14005</t>
  </si>
  <si>
    <t>14005 鎌倉市</t>
  </si>
  <si>
    <t>藤沢市</t>
  </si>
  <si>
    <t>14006</t>
  </si>
  <si>
    <t>14006 藤沢市</t>
  </si>
  <si>
    <t>小田原市</t>
  </si>
  <si>
    <t>14007</t>
  </si>
  <si>
    <t>14007 小田原市</t>
  </si>
  <si>
    <t>茅ヶ崎市</t>
  </si>
  <si>
    <t>14008</t>
  </si>
  <si>
    <t>14008 茅ヶ崎市</t>
  </si>
  <si>
    <t>逗子市</t>
  </si>
  <si>
    <t>14009</t>
  </si>
  <si>
    <t>14009 逗子市</t>
  </si>
  <si>
    <t>相模原市</t>
  </si>
  <si>
    <t>14010</t>
  </si>
  <si>
    <t>14010 相模原市</t>
  </si>
  <si>
    <t>三浦市</t>
  </si>
  <si>
    <t>14011</t>
  </si>
  <si>
    <t>14011 三浦市</t>
  </si>
  <si>
    <t>秦野市</t>
  </si>
  <si>
    <t>14012</t>
  </si>
  <si>
    <t>14012 秦野市</t>
  </si>
  <si>
    <t>厚木市</t>
  </si>
  <si>
    <t>14013</t>
  </si>
  <si>
    <t>14013 厚木市</t>
  </si>
  <si>
    <t>大和市</t>
  </si>
  <si>
    <t>14014</t>
  </si>
  <si>
    <t>14014 大和市</t>
  </si>
  <si>
    <t>伊勢原市</t>
  </si>
  <si>
    <t>14015</t>
  </si>
  <si>
    <t>14015 伊勢原市</t>
  </si>
  <si>
    <t>海老名市</t>
  </si>
  <si>
    <t>14016</t>
  </si>
  <si>
    <t>14016 海老名市</t>
  </si>
  <si>
    <t>座間市</t>
  </si>
  <si>
    <t>14017</t>
  </si>
  <si>
    <t>14017 座間市</t>
  </si>
  <si>
    <t>南足柄市</t>
  </si>
  <si>
    <t>14018</t>
  </si>
  <si>
    <t>14018 南足柄市</t>
  </si>
  <si>
    <t>葉山町</t>
  </si>
  <si>
    <t>14019</t>
  </si>
  <si>
    <t>14019 葉山町</t>
  </si>
  <si>
    <t>寒川町</t>
  </si>
  <si>
    <t>14020</t>
  </si>
  <si>
    <t>14020 寒川町</t>
  </si>
  <si>
    <t>綾瀬市</t>
  </si>
  <si>
    <t>14021</t>
  </si>
  <si>
    <t>14021 綾瀬市</t>
  </si>
  <si>
    <t>大磯町</t>
  </si>
  <si>
    <t>14022</t>
  </si>
  <si>
    <t>14022 大磯町</t>
  </si>
  <si>
    <t>二宮町</t>
  </si>
  <si>
    <t>14023</t>
  </si>
  <si>
    <t>14023 二宮町</t>
  </si>
  <si>
    <t>中井町</t>
  </si>
  <si>
    <t>14024</t>
  </si>
  <si>
    <t>14024 中井町</t>
  </si>
  <si>
    <t>大井町</t>
  </si>
  <si>
    <t>14025</t>
  </si>
  <si>
    <t>14025 大井町</t>
  </si>
  <si>
    <t>松田町</t>
  </si>
  <si>
    <t>14026</t>
  </si>
  <si>
    <t>14026 松田町</t>
  </si>
  <si>
    <t>山北町</t>
  </si>
  <si>
    <t>14027</t>
  </si>
  <si>
    <t>14027 山北町</t>
  </si>
  <si>
    <t>開成町</t>
  </si>
  <si>
    <t>14028</t>
  </si>
  <si>
    <t>14028 開成町</t>
  </si>
  <si>
    <t>箱根町</t>
  </si>
  <si>
    <t>14029</t>
  </si>
  <si>
    <t>14029 箱根町</t>
  </si>
  <si>
    <t>真鶴町</t>
  </si>
  <si>
    <t>14030</t>
  </si>
  <si>
    <t>14030 真鶴町</t>
  </si>
  <si>
    <t>湯河原町</t>
  </si>
  <si>
    <t>14031</t>
  </si>
  <si>
    <t>14031 湯河原町</t>
  </si>
  <si>
    <t>愛川町</t>
  </si>
  <si>
    <t>14032</t>
  </si>
  <si>
    <t>14032 愛川町</t>
  </si>
  <si>
    <t>清川村</t>
  </si>
  <si>
    <t>14033</t>
  </si>
  <si>
    <t>14033 清川村</t>
  </si>
  <si>
    <t>新潟県</t>
    <rPh sb="0" eb="2">
      <t>ニイガタ</t>
    </rPh>
    <rPh sb="2" eb="3">
      <t>ケン</t>
    </rPh>
    <phoneticPr fontId="20"/>
  </si>
  <si>
    <t>新潟市</t>
  </si>
  <si>
    <t>15001</t>
  </si>
  <si>
    <t>15001 新潟市</t>
  </si>
  <si>
    <t>長岡市</t>
  </si>
  <si>
    <t>15002</t>
  </si>
  <si>
    <t>15002 長岡市</t>
  </si>
  <si>
    <t>上越市</t>
  </si>
  <si>
    <t>15003</t>
  </si>
  <si>
    <t>15003 上越市</t>
  </si>
  <si>
    <t>三条市</t>
  </si>
  <si>
    <t>15004</t>
  </si>
  <si>
    <t>15004 三条市</t>
  </si>
  <si>
    <t>柏崎市</t>
  </si>
  <si>
    <t>15005</t>
  </si>
  <si>
    <t>15005 柏崎市</t>
  </si>
  <si>
    <t>新発田市</t>
  </si>
  <si>
    <t>15006</t>
  </si>
  <si>
    <t>15006 新発田市</t>
  </si>
  <si>
    <t>小千谷市</t>
  </si>
  <si>
    <t>15008</t>
  </si>
  <si>
    <t>15008 小千谷市</t>
  </si>
  <si>
    <t>加茂市</t>
  </si>
  <si>
    <t>15009</t>
  </si>
  <si>
    <t>15009 加茂市</t>
  </si>
  <si>
    <t>見附市</t>
  </si>
  <si>
    <t>15011</t>
  </si>
  <si>
    <t>15011 見附市</t>
  </si>
  <si>
    <t>村上市</t>
  </si>
  <si>
    <t>15012</t>
  </si>
  <si>
    <t>15012 村上市</t>
  </si>
  <si>
    <t>糸魚川市</t>
  </si>
  <si>
    <t>15015</t>
  </si>
  <si>
    <t>15015 糸魚川市</t>
  </si>
  <si>
    <t>妙高市</t>
  </si>
  <si>
    <t>15016</t>
  </si>
  <si>
    <t>15016 妙高市</t>
  </si>
  <si>
    <t>五泉市</t>
  </si>
  <si>
    <t>15017</t>
  </si>
  <si>
    <t>15017 五泉市</t>
  </si>
  <si>
    <t>聖籠町</t>
  </si>
  <si>
    <t>15026</t>
  </si>
  <si>
    <t>15026 聖籠町</t>
  </si>
  <si>
    <t>弥彦村</t>
  </si>
  <si>
    <t>15036</t>
  </si>
  <si>
    <t>15036 弥彦村</t>
  </si>
  <si>
    <t>田上町</t>
  </si>
  <si>
    <t>15046</t>
  </si>
  <si>
    <t>15046 田上町</t>
  </si>
  <si>
    <t>出雲崎町</t>
  </si>
  <si>
    <t>15055</t>
  </si>
  <si>
    <t>15055 出雲崎町</t>
  </si>
  <si>
    <t>湯沢町</t>
  </si>
  <si>
    <t>15065</t>
  </si>
  <si>
    <t>15065 湯沢町</t>
  </si>
  <si>
    <t>津南町</t>
  </si>
  <si>
    <t>15070</t>
  </si>
  <si>
    <t>15070 津南町</t>
  </si>
  <si>
    <t>刈羽村</t>
  </si>
  <si>
    <t>15074</t>
  </si>
  <si>
    <t>15074 刈羽村</t>
  </si>
  <si>
    <t>関川村</t>
  </si>
  <si>
    <t>15095</t>
  </si>
  <si>
    <t>15095 関川村</t>
  </si>
  <si>
    <t>粟島浦村</t>
  </si>
  <si>
    <t>15100</t>
  </si>
  <si>
    <t>15100 粟島浦村</t>
  </si>
  <si>
    <t>201</t>
  </si>
  <si>
    <t>阿賀野市</t>
  </si>
  <si>
    <t>15201</t>
  </si>
  <si>
    <t>15201 阿賀野市</t>
  </si>
  <si>
    <t>202</t>
  </si>
  <si>
    <t>佐渡市</t>
  </si>
  <si>
    <t>15202</t>
  </si>
  <si>
    <t>15202 佐渡市</t>
  </si>
  <si>
    <t>203</t>
  </si>
  <si>
    <t>魚沼市</t>
  </si>
  <si>
    <t>15203</t>
  </si>
  <si>
    <t>15203 魚沼市</t>
  </si>
  <si>
    <t>204</t>
  </si>
  <si>
    <t>南魚沼市</t>
  </si>
  <si>
    <t>15204</t>
  </si>
  <si>
    <t>15204 南魚沼市</t>
  </si>
  <si>
    <t>205</t>
  </si>
  <si>
    <t>十日町市</t>
  </si>
  <si>
    <t>15205</t>
  </si>
  <si>
    <t>15205 十日町市</t>
  </si>
  <si>
    <t>206</t>
  </si>
  <si>
    <t>胎内市</t>
  </si>
  <si>
    <t>15206</t>
  </si>
  <si>
    <t>15206 胎内市</t>
  </si>
  <si>
    <t>207</t>
  </si>
  <si>
    <t>燕市</t>
  </si>
  <si>
    <t>15207</t>
  </si>
  <si>
    <t>15207 燕市</t>
  </si>
  <si>
    <t>251</t>
  </si>
  <si>
    <t>阿賀町</t>
  </si>
  <si>
    <t>15251</t>
  </si>
  <si>
    <t>15251 阿賀町</t>
  </si>
  <si>
    <t>富山県</t>
    <rPh sb="0" eb="3">
      <t>トヤマケン</t>
    </rPh>
    <phoneticPr fontId="20"/>
  </si>
  <si>
    <t>富山市</t>
  </si>
  <si>
    <t>16001</t>
  </si>
  <si>
    <t>16001 富山市</t>
  </si>
  <si>
    <t>高岡市</t>
  </si>
  <si>
    <t>16002</t>
  </si>
  <si>
    <t>16002 高岡市</t>
  </si>
  <si>
    <t>魚津市</t>
  </si>
  <si>
    <t>16004</t>
  </si>
  <si>
    <t>16004 魚津市</t>
  </si>
  <si>
    <t>氷見市</t>
  </si>
  <si>
    <t>16005</t>
  </si>
  <si>
    <t>16005 氷見市</t>
  </si>
  <si>
    <t>滑川市</t>
  </si>
  <si>
    <t>16006</t>
  </si>
  <si>
    <t>16006 滑川市</t>
  </si>
  <si>
    <t>黒部市</t>
  </si>
  <si>
    <t>16007</t>
  </si>
  <si>
    <t>16007 黒部市</t>
  </si>
  <si>
    <t>砺波市</t>
  </si>
  <si>
    <t>16008</t>
  </si>
  <si>
    <t>16008 砺波市</t>
  </si>
  <si>
    <t>小矢部市</t>
  </si>
  <si>
    <t>16009</t>
  </si>
  <si>
    <t>16009 小矢部市</t>
  </si>
  <si>
    <t>舟橋村</t>
  </si>
  <si>
    <t>16012</t>
  </si>
  <si>
    <t>16012 舟橋村</t>
  </si>
  <si>
    <t>上市町</t>
  </si>
  <si>
    <t>16013</t>
  </si>
  <si>
    <t>16013 上市町</t>
  </si>
  <si>
    <t>立山町</t>
  </si>
  <si>
    <t>16014</t>
  </si>
  <si>
    <t>16014 立山町</t>
  </si>
  <si>
    <t>入善町</t>
  </si>
  <si>
    <t>16016</t>
  </si>
  <si>
    <t>16016 入善町</t>
  </si>
  <si>
    <t>16017</t>
  </si>
  <si>
    <t>16017 朝日町</t>
  </si>
  <si>
    <t>南砺市</t>
  </si>
  <si>
    <t>16036</t>
  </si>
  <si>
    <t>16036 南砺市</t>
  </si>
  <si>
    <t>射水市</t>
  </si>
  <si>
    <t>16037</t>
  </si>
  <si>
    <t>16037 射水市</t>
  </si>
  <si>
    <t>石川県</t>
    <rPh sb="0" eb="3">
      <t>イシカワケン</t>
    </rPh>
    <phoneticPr fontId="20"/>
  </si>
  <si>
    <t>金沢市</t>
  </si>
  <si>
    <t>17001</t>
  </si>
  <si>
    <t>17001 金沢市</t>
  </si>
  <si>
    <t>小松市</t>
  </si>
  <si>
    <t>17002</t>
  </si>
  <si>
    <t>17002 小松市</t>
  </si>
  <si>
    <t>七尾市</t>
  </si>
  <si>
    <t>17003</t>
  </si>
  <si>
    <t>17003 七尾市</t>
  </si>
  <si>
    <t>加賀市</t>
  </si>
  <si>
    <t>17004</t>
  </si>
  <si>
    <t>17004 加賀市</t>
  </si>
  <si>
    <t>輪島市</t>
  </si>
  <si>
    <t>17005</t>
  </si>
  <si>
    <t>17005 輪島市</t>
  </si>
  <si>
    <t>珠洲市</t>
  </si>
  <si>
    <t>17006</t>
  </si>
  <si>
    <t>17006 珠洲市</t>
  </si>
  <si>
    <t>羽咋市</t>
  </si>
  <si>
    <t>17007</t>
  </si>
  <si>
    <t>17007 羽咋市</t>
  </si>
  <si>
    <t>白山市</t>
  </si>
  <si>
    <t>17008</t>
  </si>
  <si>
    <t>17008 白山市</t>
  </si>
  <si>
    <t>能美市</t>
  </si>
  <si>
    <t>17010</t>
  </si>
  <si>
    <t>17010 能美市</t>
  </si>
  <si>
    <t>川北町</t>
  </si>
  <si>
    <t>17013</t>
  </si>
  <si>
    <t>17013 川北町</t>
  </si>
  <si>
    <t>野々市市</t>
  </si>
  <si>
    <t>17015</t>
  </si>
  <si>
    <t>17015 野々市市</t>
  </si>
  <si>
    <t>津幡町</t>
  </si>
  <si>
    <t>17022</t>
  </si>
  <si>
    <t>17022 津幡町</t>
  </si>
  <si>
    <t>かほく市</t>
  </si>
  <si>
    <t>17023</t>
  </si>
  <si>
    <t>17023 かほく市</t>
  </si>
  <si>
    <t>内灘町</t>
  </si>
  <si>
    <t>17026</t>
  </si>
  <si>
    <t>17026 内灘町</t>
  </si>
  <si>
    <t>志賀町</t>
  </si>
  <si>
    <t>17027</t>
  </si>
  <si>
    <t>17027 志賀町</t>
  </si>
  <si>
    <t>宝達志水町</t>
  </si>
  <si>
    <t>17028</t>
  </si>
  <si>
    <t>17028 宝達志水町</t>
  </si>
  <si>
    <t>中能登町</t>
  </si>
  <si>
    <t>17032</t>
  </si>
  <si>
    <t>17032 中能登町</t>
  </si>
  <si>
    <t>能登町</t>
  </si>
  <si>
    <t>17037</t>
  </si>
  <si>
    <t>17037 能登町</t>
  </si>
  <si>
    <t>穴水町</t>
  </si>
  <si>
    <t>17038</t>
  </si>
  <si>
    <t>17038 穴水町</t>
  </si>
  <si>
    <t>福井県</t>
    <rPh sb="0" eb="3">
      <t>フクイケン</t>
    </rPh>
    <phoneticPr fontId="20"/>
  </si>
  <si>
    <t>敦賀市</t>
  </si>
  <si>
    <t>18002</t>
  </si>
  <si>
    <t>18002 敦賀市</t>
  </si>
  <si>
    <t>小浜市</t>
  </si>
  <si>
    <t>18004</t>
  </si>
  <si>
    <t>18004 小浜市</t>
  </si>
  <si>
    <t>勝山市</t>
  </si>
  <si>
    <t>18006</t>
  </si>
  <si>
    <t>18006 勝山市</t>
  </si>
  <si>
    <t>鯖江市</t>
  </si>
  <si>
    <t>18007</t>
  </si>
  <si>
    <t>18007 鯖江市</t>
  </si>
  <si>
    <t>18020</t>
  </si>
  <si>
    <t>18020 池田町</t>
  </si>
  <si>
    <t>美浜町</t>
  </si>
  <si>
    <t>18031</t>
  </si>
  <si>
    <t>18031 美浜町</t>
  </si>
  <si>
    <t>高浜町</t>
  </si>
  <si>
    <t>18034</t>
  </si>
  <si>
    <t>18034 高浜町</t>
  </si>
  <si>
    <t>あわら市</t>
  </si>
  <si>
    <t>18036</t>
  </si>
  <si>
    <t>18036 あわら市</t>
  </si>
  <si>
    <t>南越前町</t>
  </si>
  <si>
    <t>18037</t>
  </si>
  <si>
    <t>18037 南越前町</t>
  </si>
  <si>
    <t>越前町</t>
  </si>
  <si>
    <t>18038</t>
  </si>
  <si>
    <t>18038 越前町</t>
  </si>
  <si>
    <t>若狭町</t>
  </si>
  <si>
    <t>18039</t>
  </si>
  <si>
    <t>18039 若狭町</t>
  </si>
  <si>
    <t>越前市</t>
  </si>
  <si>
    <t>18040</t>
  </si>
  <si>
    <t>18040 越前市</t>
  </si>
  <si>
    <t>大野市</t>
  </si>
  <si>
    <t>18041</t>
  </si>
  <si>
    <t>18041 大野市</t>
  </si>
  <si>
    <t>福井市</t>
  </si>
  <si>
    <t>18042</t>
  </si>
  <si>
    <t>18042 福井市</t>
  </si>
  <si>
    <t>永平寺町</t>
  </si>
  <si>
    <t>18043</t>
  </si>
  <si>
    <t>18043 永平寺町</t>
  </si>
  <si>
    <t>おおい町</t>
  </si>
  <si>
    <t>18044</t>
  </si>
  <si>
    <t>18044 おおい町</t>
  </si>
  <si>
    <t>坂井市</t>
  </si>
  <si>
    <t>18045</t>
  </si>
  <si>
    <t>18045 坂井市</t>
  </si>
  <si>
    <t>山梨県</t>
    <rPh sb="0" eb="3">
      <t>ヤマナシケン</t>
    </rPh>
    <phoneticPr fontId="20"/>
  </si>
  <si>
    <t>山梨市</t>
  </si>
  <si>
    <t>19001</t>
  </si>
  <si>
    <t>19001 山梨市</t>
  </si>
  <si>
    <t>甲州市</t>
  </si>
  <si>
    <t>19002</t>
  </si>
  <si>
    <t>19002 甲州市</t>
  </si>
  <si>
    <t>韮崎市</t>
  </si>
  <si>
    <t>19003</t>
  </si>
  <si>
    <t>19003 韮崎市</t>
  </si>
  <si>
    <t>都留市</t>
  </si>
  <si>
    <t>19004</t>
  </si>
  <si>
    <t>19004 都留市</t>
  </si>
  <si>
    <t>大月市</t>
  </si>
  <si>
    <t>19005</t>
  </si>
  <si>
    <t>19005 大月市</t>
  </si>
  <si>
    <t>甲府市</t>
  </si>
  <si>
    <t>19006</t>
  </si>
  <si>
    <t>19006 甲府市</t>
  </si>
  <si>
    <t>富士吉田市</t>
  </si>
  <si>
    <t>19007</t>
  </si>
  <si>
    <t>19007 富士吉田市</t>
  </si>
  <si>
    <t>笛吹市</t>
  </si>
  <si>
    <t>19013</t>
  </si>
  <si>
    <t>19013 笛吹市</t>
  </si>
  <si>
    <t>市川三郷町</t>
  </si>
  <si>
    <t>19023</t>
  </si>
  <si>
    <t>19023 市川三郷町</t>
  </si>
  <si>
    <t>富士川町</t>
  </si>
  <si>
    <t>19026</t>
  </si>
  <si>
    <t>19026 富士川町</t>
  </si>
  <si>
    <t>早川町</t>
  </si>
  <si>
    <t>19029</t>
  </si>
  <si>
    <t>19029 早川町</t>
  </si>
  <si>
    <t>身延町</t>
  </si>
  <si>
    <t>19030</t>
  </si>
  <si>
    <t>19030 身延町</t>
  </si>
  <si>
    <t>南部町</t>
    <rPh sb="0" eb="2">
      <t>ナンブ</t>
    </rPh>
    <rPh sb="2" eb="3">
      <t>マチ</t>
    </rPh>
    <phoneticPr fontId="20"/>
  </si>
  <si>
    <t>19031</t>
  </si>
  <si>
    <t>19031 南部町</t>
  </si>
  <si>
    <t>甲斐市</t>
  </si>
  <si>
    <t>19033</t>
  </si>
  <si>
    <t>19033 甲斐市</t>
  </si>
  <si>
    <t>昭和町</t>
  </si>
  <si>
    <t>19036</t>
  </si>
  <si>
    <t>19036 昭和町</t>
  </si>
  <si>
    <t>中央市</t>
  </si>
  <si>
    <t>19037</t>
  </si>
  <si>
    <t>19037 中央市</t>
  </si>
  <si>
    <t>南アルプス市</t>
  </si>
  <si>
    <t>19040</t>
  </si>
  <si>
    <t>19040 南アルプス市</t>
  </si>
  <si>
    <t>北杜市</t>
  </si>
  <si>
    <t>19050</t>
  </si>
  <si>
    <t>19050 北杜市</t>
  </si>
  <si>
    <t>道志村</t>
  </si>
  <si>
    <t>19056</t>
  </si>
  <si>
    <t>19056 道志村</t>
  </si>
  <si>
    <t>西桂町</t>
  </si>
  <si>
    <t>19057</t>
  </si>
  <si>
    <t>19057 西桂町</t>
  </si>
  <si>
    <t>山中湖村</t>
  </si>
  <si>
    <t>19058</t>
  </si>
  <si>
    <t>19058 山中湖村</t>
  </si>
  <si>
    <t>忍野村</t>
  </si>
  <si>
    <t>19059</t>
  </si>
  <si>
    <t>19059 忍野村</t>
  </si>
  <si>
    <t>富士河口湖町</t>
  </si>
  <si>
    <t>19060</t>
  </si>
  <si>
    <t>19060 富士河口湖町</t>
  </si>
  <si>
    <t>鳴沢村</t>
  </si>
  <si>
    <t>19062</t>
  </si>
  <si>
    <t>19062 鳴沢村</t>
  </si>
  <si>
    <t>上野原市</t>
  </si>
  <si>
    <t>19064</t>
  </si>
  <si>
    <t>19064 上野原市</t>
  </si>
  <si>
    <t>小菅村</t>
  </si>
  <si>
    <t>19065</t>
  </si>
  <si>
    <t>19065 小菅村</t>
  </si>
  <si>
    <t>丹波山村</t>
  </si>
  <si>
    <t>19066</t>
  </si>
  <si>
    <t>19066 丹波山村</t>
  </si>
  <si>
    <t>長野県</t>
    <rPh sb="0" eb="3">
      <t>ナガノケン</t>
    </rPh>
    <phoneticPr fontId="20"/>
  </si>
  <si>
    <t>長野市</t>
  </si>
  <si>
    <t>20001</t>
  </si>
  <si>
    <t>20001 長野市</t>
  </si>
  <si>
    <t>松本市</t>
  </si>
  <si>
    <t>20002</t>
  </si>
  <si>
    <t>20002 松本市</t>
  </si>
  <si>
    <t>上田市</t>
  </si>
  <si>
    <t>20003</t>
  </si>
  <si>
    <t>20003 上田市</t>
  </si>
  <si>
    <t>岡谷市</t>
  </si>
  <si>
    <t>20004</t>
  </si>
  <si>
    <t>20004 岡谷市</t>
  </si>
  <si>
    <t>飯田市</t>
  </si>
  <si>
    <t>20005</t>
  </si>
  <si>
    <t>20005 飯田市</t>
  </si>
  <si>
    <t>諏訪市</t>
  </si>
  <si>
    <t>20006</t>
  </si>
  <si>
    <t>20006 諏訪市</t>
  </si>
  <si>
    <t>須坂市</t>
  </si>
  <si>
    <t>20007</t>
  </si>
  <si>
    <t>20007 須坂市</t>
  </si>
  <si>
    <t>小諸市</t>
  </si>
  <si>
    <t>20008</t>
  </si>
  <si>
    <t>20008 小諸市</t>
  </si>
  <si>
    <t>伊那市</t>
  </si>
  <si>
    <t>20009</t>
  </si>
  <si>
    <t>20009 伊那市</t>
  </si>
  <si>
    <t>駒ヶ根市</t>
  </si>
  <si>
    <t>20010</t>
  </si>
  <si>
    <t>20010 駒ヶ根市</t>
  </si>
  <si>
    <t>中野市</t>
  </si>
  <si>
    <t>20011</t>
  </si>
  <si>
    <t>20011 中野市</t>
  </si>
  <si>
    <t>大町市</t>
  </si>
  <si>
    <t>20012</t>
  </si>
  <si>
    <t>20012 大町市</t>
  </si>
  <si>
    <t>飯山市</t>
  </si>
  <si>
    <t>20013</t>
  </si>
  <si>
    <t>20013 飯山市</t>
  </si>
  <si>
    <t>茅野市</t>
  </si>
  <si>
    <t>20014</t>
  </si>
  <si>
    <t>20014 茅野市</t>
  </si>
  <si>
    <t>塩尻市</t>
  </si>
  <si>
    <t>20015</t>
  </si>
  <si>
    <t>20015 塩尻市</t>
  </si>
  <si>
    <t>千曲市</t>
  </si>
  <si>
    <t>20016</t>
  </si>
  <si>
    <t>20016 千曲市</t>
  </si>
  <si>
    <t>佐久市</t>
  </si>
  <si>
    <t>20017</t>
  </si>
  <si>
    <t>20017 佐久市</t>
  </si>
  <si>
    <t>佐久穂町</t>
  </si>
  <si>
    <t>20019</t>
  </si>
  <si>
    <t>20019 佐久穂町</t>
  </si>
  <si>
    <t>小海町</t>
  </si>
  <si>
    <t>20020</t>
  </si>
  <si>
    <t>20020 小海町</t>
  </si>
  <si>
    <t>川上村</t>
  </si>
  <si>
    <t>20021</t>
  </si>
  <si>
    <t>20021 川上村</t>
  </si>
  <si>
    <t>20022</t>
  </si>
  <si>
    <t>20022 南牧村</t>
  </si>
  <si>
    <t>南相木村</t>
  </si>
  <si>
    <t>20023</t>
  </si>
  <si>
    <t>20023 南相木村</t>
  </si>
  <si>
    <t>北相木村</t>
  </si>
  <si>
    <t>20024</t>
  </si>
  <si>
    <t>20024 北相木村</t>
  </si>
  <si>
    <t>軽井沢町</t>
  </si>
  <si>
    <t>20026</t>
  </si>
  <si>
    <t>20026 軽井沢町</t>
  </si>
  <si>
    <t>御代田町</t>
  </si>
  <si>
    <t>20028</t>
  </si>
  <si>
    <t>20028 御代田町</t>
  </si>
  <si>
    <t>立科町</t>
  </si>
  <si>
    <t>20029</t>
  </si>
  <si>
    <t>20029 立科町</t>
  </si>
  <si>
    <t>長和町</t>
  </si>
  <si>
    <t>20033</t>
  </si>
  <si>
    <t>20033 長和町</t>
  </si>
  <si>
    <t>東御市</t>
  </si>
  <si>
    <t>20034</t>
  </si>
  <si>
    <t>20034 東御市</t>
  </si>
  <si>
    <t>青木村</t>
  </si>
  <si>
    <t>20039</t>
  </si>
  <si>
    <t>20039 青木村</t>
  </si>
  <si>
    <t>坂城町</t>
  </si>
  <si>
    <t>20040</t>
  </si>
  <si>
    <t>20040 坂城町</t>
  </si>
  <si>
    <t>下諏訪町</t>
  </si>
  <si>
    <t>20042</t>
  </si>
  <si>
    <t>20042 下諏訪町</t>
  </si>
  <si>
    <t>富士見町</t>
  </si>
  <si>
    <t>20043</t>
  </si>
  <si>
    <t>20043 富士見町</t>
  </si>
  <si>
    <t>原村</t>
  </si>
  <si>
    <t>20044</t>
  </si>
  <si>
    <t>20044 原村</t>
  </si>
  <si>
    <t>辰野町</t>
  </si>
  <si>
    <t>20046</t>
  </si>
  <si>
    <t>20046 辰野町</t>
  </si>
  <si>
    <t>箕輪町</t>
  </si>
  <si>
    <t>20047</t>
  </si>
  <si>
    <t>20047 箕輪町</t>
  </si>
  <si>
    <t>飯島町</t>
  </si>
  <si>
    <t>20048</t>
  </si>
  <si>
    <t>20048 飯島町</t>
  </si>
  <si>
    <t>南箕輪村</t>
  </si>
  <si>
    <t>20049</t>
  </si>
  <si>
    <t>20049 南箕輪村</t>
  </si>
  <si>
    <t>中川村</t>
  </si>
  <si>
    <t>20050</t>
  </si>
  <si>
    <t>20050 中川村</t>
  </si>
  <si>
    <t>宮田村</t>
  </si>
  <si>
    <t>20052</t>
  </si>
  <si>
    <t>20052 宮田村</t>
  </si>
  <si>
    <t>木曽町</t>
  </si>
  <si>
    <t>20053</t>
  </si>
  <si>
    <t>20053 木曽町</t>
  </si>
  <si>
    <t>上松町</t>
  </si>
  <si>
    <t>20054</t>
  </si>
  <si>
    <t>20054 上松町</t>
  </si>
  <si>
    <t>南木曽町</t>
  </si>
  <si>
    <t>20055</t>
  </si>
  <si>
    <t>20055 南木曽町</t>
  </si>
  <si>
    <t>木祖村</t>
  </si>
  <si>
    <t>20057</t>
  </si>
  <si>
    <t>20057 木祖村</t>
  </si>
  <si>
    <t>王滝村</t>
  </si>
  <si>
    <t>20061</t>
  </si>
  <si>
    <t>20061 王滝村</t>
  </si>
  <si>
    <t>大桑村</t>
  </si>
  <si>
    <t>20062</t>
  </si>
  <si>
    <t>20062 大桑村</t>
  </si>
  <si>
    <t>筑北村</t>
  </si>
  <si>
    <t>20068</t>
  </si>
  <si>
    <t>20068 筑北村</t>
  </si>
  <si>
    <t>麻績村</t>
  </si>
  <si>
    <t>20069</t>
  </si>
  <si>
    <t>20069 麻績村</t>
  </si>
  <si>
    <t>生坂村</t>
  </si>
  <si>
    <t>20071</t>
  </si>
  <si>
    <t>20071 生坂村</t>
  </si>
  <si>
    <t>山形村</t>
  </si>
  <si>
    <t>20073</t>
  </si>
  <si>
    <t>20073 山形村</t>
  </si>
  <si>
    <t>朝日村</t>
  </si>
  <si>
    <t>20074</t>
  </si>
  <si>
    <t>20074 朝日村</t>
  </si>
  <si>
    <t>安曇野市</t>
  </si>
  <si>
    <t>20076</t>
  </si>
  <si>
    <t>20076 安曇野市</t>
  </si>
  <si>
    <t>20082</t>
  </si>
  <si>
    <t>20082 池田町</t>
  </si>
  <si>
    <t>松川村</t>
  </si>
  <si>
    <t>20083</t>
  </si>
  <si>
    <t>20083 松川村</t>
  </si>
  <si>
    <t>白馬村</t>
  </si>
  <si>
    <t>20086</t>
  </si>
  <si>
    <t>20086 白馬村</t>
  </si>
  <si>
    <t>小谷村</t>
  </si>
  <si>
    <t>20087</t>
  </si>
  <si>
    <t>20087 小谷村</t>
  </si>
  <si>
    <t>松川町</t>
  </si>
  <si>
    <t>20089</t>
  </si>
  <si>
    <t>20089 松川町</t>
  </si>
  <si>
    <t>高森町</t>
  </si>
  <si>
    <t>20090</t>
  </si>
  <si>
    <t>20090 高森町</t>
  </si>
  <si>
    <t>阿南町</t>
  </si>
  <si>
    <t>20091</t>
  </si>
  <si>
    <t>20091 阿南町</t>
  </si>
  <si>
    <t>阿智村</t>
  </si>
  <si>
    <t>20094</t>
  </si>
  <si>
    <t>20094 阿智村</t>
  </si>
  <si>
    <t>平谷村</t>
  </si>
  <si>
    <t>20096</t>
  </si>
  <si>
    <t>20096 平谷村</t>
  </si>
  <si>
    <t>根羽村</t>
  </si>
  <si>
    <t>20097</t>
  </si>
  <si>
    <t>20097 根羽村</t>
  </si>
  <si>
    <t>下條村</t>
  </si>
  <si>
    <t>20098</t>
  </si>
  <si>
    <t>20098 下條村</t>
  </si>
  <si>
    <t>売木村</t>
  </si>
  <si>
    <t>20099</t>
  </si>
  <si>
    <t>20099 売木村</t>
  </si>
  <si>
    <t>天龍村</t>
  </si>
  <si>
    <t>20100</t>
  </si>
  <si>
    <t>20100 天龍村</t>
  </si>
  <si>
    <t>泰阜村</t>
  </si>
  <si>
    <t>20101</t>
  </si>
  <si>
    <t>20101 泰阜村</t>
  </si>
  <si>
    <t>喬木村</t>
  </si>
  <si>
    <t>20102</t>
  </si>
  <si>
    <t>20102 喬木村</t>
  </si>
  <si>
    <t>豊丘村</t>
  </si>
  <si>
    <t>20103</t>
  </si>
  <si>
    <t>20103 豊丘村</t>
  </si>
  <si>
    <t>大鹿村</t>
  </si>
  <si>
    <t>20104</t>
  </si>
  <si>
    <t>20104 大鹿村</t>
  </si>
  <si>
    <t>109</t>
  </si>
  <si>
    <t>小布施町</t>
  </si>
  <si>
    <t>20109</t>
  </si>
  <si>
    <t>20109 小布施町</t>
  </si>
  <si>
    <t>111</t>
  </si>
  <si>
    <t>20111</t>
  </si>
  <si>
    <t>20111 高山村</t>
  </si>
  <si>
    <t>112</t>
  </si>
  <si>
    <t>山ノ内町</t>
  </si>
  <si>
    <t>20112</t>
  </si>
  <si>
    <t>20112 山ノ内町</t>
  </si>
  <si>
    <t>113</t>
  </si>
  <si>
    <t>木島平村</t>
  </si>
  <si>
    <t>20113</t>
  </si>
  <si>
    <t>20113 木島平村</t>
  </si>
  <si>
    <t>114</t>
  </si>
  <si>
    <t>野沢温泉村</t>
  </si>
  <si>
    <t>20114</t>
  </si>
  <si>
    <t>20114 野沢温泉村</t>
  </si>
  <si>
    <t>117</t>
  </si>
  <si>
    <t>信濃町</t>
  </si>
  <si>
    <t>20117</t>
  </si>
  <si>
    <t>20117 信濃町</t>
  </si>
  <si>
    <t>118</t>
  </si>
  <si>
    <t>飯綱町</t>
  </si>
  <si>
    <t>20118</t>
  </si>
  <si>
    <t>20118 飯綱町</t>
  </si>
  <si>
    <t>122</t>
  </si>
  <si>
    <t>小川村</t>
  </si>
  <si>
    <t>20122</t>
  </si>
  <si>
    <t>20122 小川村</t>
  </si>
  <si>
    <t>125</t>
  </si>
  <si>
    <t>栄村</t>
  </si>
  <si>
    <t>20125</t>
  </si>
  <si>
    <t>20125 栄村</t>
  </si>
  <si>
    <t>岐阜県</t>
    <rPh sb="0" eb="3">
      <t>ギフケン</t>
    </rPh>
    <phoneticPr fontId="20"/>
  </si>
  <si>
    <t>岐阜市</t>
  </si>
  <si>
    <t>21001</t>
  </si>
  <si>
    <t>21001 岐阜市</t>
  </si>
  <si>
    <t>大垣市</t>
  </si>
  <si>
    <t>21002</t>
  </si>
  <si>
    <t>21002 大垣市</t>
  </si>
  <si>
    <t>高山市</t>
  </si>
  <si>
    <t>21003</t>
  </si>
  <si>
    <t>21003 高山市</t>
  </si>
  <si>
    <t>多治見市</t>
  </si>
  <si>
    <t>21004</t>
  </si>
  <si>
    <t>21004 多治見市</t>
  </si>
  <si>
    <t>関市</t>
  </si>
  <si>
    <t>21005</t>
  </si>
  <si>
    <t>21005 関市</t>
  </si>
  <si>
    <t>中津川市</t>
  </si>
  <si>
    <t>21006</t>
  </si>
  <si>
    <t>21006 中津川市</t>
  </si>
  <si>
    <t>美濃市</t>
  </si>
  <si>
    <t>21007</t>
  </si>
  <si>
    <t>21007 美濃市</t>
  </si>
  <si>
    <t>瑞浪市</t>
  </si>
  <si>
    <t>21008</t>
  </si>
  <si>
    <t>21008 瑞浪市</t>
  </si>
  <si>
    <t>羽島市</t>
  </si>
  <si>
    <t>21009</t>
  </si>
  <si>
    <t>21009 羽島市</t>
  </si>
  <si>
    <t>恵那市</t>
  </si>
  <si>
    <t>21010</t>
  </si>
  <si>
    <t>21010 恵那市</t>
  </si>
  <si>
    <t>美濃加茂市</t>
  </si>
  <si>
    <t>21011</t>
  </si>
  <si>
    <t>21011 美濃加茂市</t>
  </si>
  <si>
    <t>土岐市</t>
  </si>
  <si>
    <t>21012</t>
  </si>
  <si>
    <t>21012 土岐市</t>
  </si>
  <si>
    <t>各務原市</t>
  </si>
  <si>
    <t>21013</t>
  </si>
  <si>
    <t>21013 各務原市</t>
  </si>
  <si>
    <t>岐南町</t>
  </si>
  <si>
    <t>21015</t>
  </si>
  <si>
    <t>21015 岐南町</t>
  </si>
  <si>
    <t>笠松町</t>
  </si>
  <si>
    <t>21016</t>
  </si>
  <si>
    <t>21016 笠松町</t>
  </si>
  <si>
    <t>養老町</t>
  </si>
  <si>
    <t>21021</t>
  </si>
  <si>
    <t>21021 養老町</t>
  </si>
  <si>
    <t>垂井町</t>
  </si>
  <si>
    <t>21023</t>
  </si>
  <si>
    <t>21023 垂井町</t>
  </si>
  <si>
    <t>関ヶ原町</t>
  </si>
  <si>
    <t>21024</t>
  </si>
  <si>
    <t>21024 関ヶ原町</t>
  </si>
  <si>
    <t>神戸町</t>
  </si>
  <si>
    <t>21025</t>
  </si>
  <si>
    <t>21025 神戸町</t>
  </si>
  <si>
    <t>輪之内町</t>
  </si>
  <si>
    <t>21026</t>
  </si>
  <si>
    <t>21026 輪之内町</t>
  </si>
  <si>
    <t>安八町</t>
  </si>
  <si>
    <t>21027</t>
  </si>
  <si>
    <t>21027 安八町</t>
  </si>
  <si>
    <t>揖斐川町</t>
  </si>
  <si>
    <t>21029</t>
  </si>
  <si>
    <t>21029 揖斐川町</t>
  </si>
  <si>
    <t>大野町</t>
  </si>
  <si>
    <t>21031</t>
  </si>
  <si>
    <t>21031 大野町</t>
  </si>
  <si>
    <t>21032</t>
  </si>
  <si>
    <t>21032 池田町</t>
  </si>
  <si>
    <t>北方町</t>
  </si>
  <si>
    <t>21038</t>
  </si>
  <si>
    <t>21038 北方町</t>
  </si>
  <si>
    <t>坂祝町</t>
  </si>
  <si>
    <t>21060</t>
  </si>
  <si>
    <t>21060 坂祝町</t>
  </si>
  <si>
    <t>富加町</t>
  </si>
  <si>
    <t>21061</t>
  </si>
  <si>
    <t>21061 富加町</t>
  </si>
  <si>
    <t>川辺町</t>
  </si>
  <si>
    <t>21062</t>
  </si>
  <si>
    <t>21062 川辺町</t>
  </si>
  <si>
    <t>七宗町</t>
  </si>
  <si>
    <t>21063</t>
  </si>
  <si>
    <t>21063 七宗町</t>
  </si>
  <si>
    <t>八百津町</t>
  </si>
  <si>
    <t>21064</t>
  </si>
  <si>
    <t>21064 八百津町</t>
  </si>
  <si>
    <t>白川町</t>
  </si>
  <si>
    <t>21065</t>
  </si>
  <si>
    <t>21065 白川町</t>
  </si>
  <si>
    <t>東白川村</t>
  </si>
  <si>
    <t>21066</t>
  </si>
  <si>
    <t>21066 東白川村</t>
  </si>
  <si>
    <t>御嵩町</t>
  </si>
  <si>
    <t>21067</t>
  </si>
  <si>
    <t>21067 御嵩町</t>
  </si>
  <si>
    <t>可児市</t>
  </si>
  <si>
    <t>21068</t>
  </si>
  <si>
    <t>21068 可児市</t>
  </si>
  <si>
    <t>白川村</t>
  </si>
  <si>
    <t>21090</t>
  </si>
  <si>
    <t>21090 白川村</t>
  </si>
  <si>
    <t>山県市</t>
  </si>
  <si>
    <t>21101</t>
  </si>
  <si>
    <t>21101 山県市</t>
  </si>
  <si>
    <t>瑞穂市</t>
  </si>
  <si>
    <t>21102</t>
  </si>
  <si>
    <t>21102 瑞穂市</t>
  </si>
  <si>
    <t>本巣市</t>
  </si>
  <si>
    <t>21103</t>
  </si>
  <si>
    <t>21103 本巣市</t>
  </si>
  <si>
    <t>飛騨市</t>
  </si>
  <si>
    <t>21104</t>
  </si>
  <si>
    <t>21104 飛騨市</t>
  </si>
  <si>
    <t>郡上市</t>
  </si>
  <si>
    <t>21105</t>
  </si>
  <si>
    <t>21105 郡上市</t>
  </si>
  <si>
    <t>106</t>
  </si>
  <si>
    <t>下呂市</t>
  </si>
  <si>
    <t>21106</t>
  </si>
  <si>
    <t>21106 下呂市</t>
  </si>
  <si>
    <t>107</t>
  </si>
  <si>
    <t>海津市</t>
  </si>
  <si>
    <t>21107</t>
  </si>
  <si>
    <t>21107 海津市</t>
  </si>
  <si>
    <t>静岡県</t>
    <rPh sb="0" eb="3">
      <t>シズオカケン</t>
    </rPh>
    <phoneticPr fontId="20"/>
  </si>
  <si>
    <t>静岡市</t>
  </si>
  <si>
    <t>22001</t>
  </si>
  <si>
    <t>22001 静岡市</t>
  </si>
  <si>
    <t>浜松市</t>
  </si>
  <si>
    <t>22002</t>
  </si>
  <si>
    <t>22002 浜松市</t>
  </si>
  <si>
    <t>沼津市</t>
  </si>
  <si>
    <t>22003</t>
  </si>
  <si>
    <t>22003 沼津市</t>
  </si>
  <si>
    <t>熱海市</t>
  </si>
  <si>
    <t>22005</t>
  </si>
  <si>
    <t>22005 熱海市</t>
  </si>
  <si>
    <t>三島市</t>
  </si>
  <si>
    <t>22006</t>
  </si>
  <si>
    <t>22006 三島市</t>
  </si>
  <si>
    <t>富士宮市</t>
  </si>
  <si>
    <t>22007</t>
  </si>
  <si>
    <t>22007 富士宮市</t>
  </si>
  <si>
    <t>伊東市</t>
  </si>
  <si>
    <t>22008</t>
  </si>
  <si>
    <t>22008 伊東市</t>
  </si>
  <si>
    <t>島田市</t>
  </si>
  <si>
    <t>22009</t>
  </si>
  <si>
    <t>22009 島田市</t>
  </si>
  <si>
    <t>富士市</t>
  </si>
  <si>
    <t>22010</t>
  </si>
  <si>
    <t>22010 富士市</t>
  </si>
  <si>
    <t>磐田市</t>
  </si>
  <si>
    <t>22011</t>
  </si>
  <si>
    <t>22011 磐田市</t>
  </si>
  <si>
    <t>焼津市</t>
  </si>
  <si>
    <t>22012</t>
  </si>
  <si>
    <t>22012 焼津市</t>
  </si>
  <si>
    <t>掛川市</t>
  </si>
  <si>
    <t>22013</t>
  </si>
  <si>
    <t>22013 掛川市</t>
  </si>
  <si>
    <t>藤枝市</t>
  </si>
  <si>
    <t>22014</t>
  </si>
  <si>
    <t>22014 藤枝市</t>
  </si>
  <si>
    <t>御殿場市</t>
  </si>
  <si>
    <t>22015</t>
  </si>
  <si>
    <t>22015 御殿場市</t>
  </si>
  <si>
    <t>袋井市</t>
  </si>
  <si>
    <t>22016</t>
  </si>
  <si>
    <t>22016 袋井市</t>
  </si>
  <si>
    <t>下田市</t>
  </si>
  <si>
    <t>22019</t>
  </si>
  <si>
    <t>22019 下田市</t>
  </si>
  <si>
    <t>裾野市</t>
  </si>
  <si>
    <t>22020</t>
  </si>
  <si>
    <t>22020 裾野市</t>
  </si>
  <si>
    <t>湖西市</t>
  </si>
  <si>
    <t>22021</t>
  </si>
  <si>
    <t>22021 湖西市</t>
  </si>
  <si>
    <t>東伊豆町</t>
  </si>
  <si>
    <t>22022</t>
  </si>
  <si>
    <t>22022 東伊豆町</t>
  </si>
  <si>
    <t>河津町</t>
  </si>
  <si>
    <t>22023</t>
  </si>
  <si>
    <t>22023 河津町</t>
  </si>
  <si>
    <t>南伊豆町</t>
  </si>
  <si>
    <t>22024</t>
  </si>
  <si>
    <t>22024 南伊豆町</t>
  </si>
  <si>
    <t>松崎町</t>
  </si>
  <si>
    <t>22025</t>
  </si>
  <si>
    <t>22025 松崎町</t>
  </si>
  <si>
    <t>西伊豆町</t>
  </si>
  <si>
    <t>22026</t>
  </si>
  <si>
    <t>22026 西伊豆町</t>
  </si>
  <si>
    <t>函南町</t>
  </si>
  <si>
    <t>22032</t>
  </si>
  <si>
    <t>22032 函南町</t>
  </si>
  <si>
    <t>22037</t>
  </si>
  <si>
    <t>22037 清水町</t>
  </si>
  <si>
    <t>長泉町</t>
  </si>
  <si>
    <t>22038</t>
  </si>
  <si>
    <t>22038 長泉町</t>
  </si>
  <si>
    <t>小山町</t>
  </si>
  <si>
    <t>22039</t>
  </si>
  <si>
    <t>22039 小山町</t>
  </si>
  <si>
    <t>吉田町</t>
  </si>
  <si>
    <t>22049</t>
  </si>
  <si>
    <t>22049 吉田町</t>
  </si>
  <si>
    <t>川根本町</t>
  </si>
  <si>
    <t>22052</t>
  </si>
  <si>
    <t>22052 川根本町</t>
  </si>
  <si>
    <t>22060</t>
  </si>
  <si>
    <t>22060 森町</t>
  </si>
  <si>
    <t>伊豆市</t>
  </si>
  <si>
    <t>22081</t>
  </si>
  <si>
    <t>22081 伊豆市</t>
  </si>
  <si>
    <t>御前崎市</t>
  </si>
  <si>
    <t>22082</t>
  </si>
  <si>
    <t>22082 御前崎市</t>
  </si>
  <si>
    <t>菊川市</t>
  </si>
  <si>
    <t>22083</t>
  </si>
  <si>
    <t>22083 菊川市</t>
  </si>
  <si>
    <t>伊豆の国市</t>
  </si>
  <si>
    <t>22084</t>
  </si>
  <si>
    <t>22084 伊豆の国市</t>
  </si>
  <si>
    <t>牧之原市</t>
  </si>
  <si>
    <t>22085</t>
  </si>
  <si>
    <t>22085 牧之原市</t>
  </si>
  <si>
    <t>愛知県</t>
    <rPh sb="0" eb="3">
      <t>アイチケン</t>
    </rPh>
    <phoneticPr fontId="20"/>
  </si>
  <si>
    <t>名古屋市</t>
  </si>
  <si>
    <t>23001</t>
  </si>
  <si>
    <t>23001 名古屋市</t>
  </si>
  <si>
    <t>豊橋市</t>
  </si>
  <si>
    <t>23002</t>
  </si>
  <si>
    <t>23002 豊橋市</t>
  </si>
  <si>
    <t>岡崎市</t>
  </si>
  <si>
    <t>23003</t>
  </si>
  <si>
    <t>23003 岡崎市</t>
  </si>
  <si>
    <t>一宮市</t>
  </si>
  <si>
    <t>23004</t>
  </si>
  <si>
    <t>23004 一宮市</t>
  </si>
  <si>
    <t>瀬戸市</t>
  </si>
  <si>
    <t>23005</t>
  </si>
  <si>
    <t>23005 瀬戸市</t>
  </si>
  <si>
    <t>半田市</t>
  </si>
  <si>
    <t>23006</t>
  </si>
  <si>
    <t>23006 半田市</t>
  </si>
  <si>
    <t>春日井市</t>
  </si>
  <si>
    <t>23007</t>
  </si>
  <si>
    <t>23007 春日井市</t>
  </si>
  <si>
    <t>豊川市</t>
  </si>
  <si>
    <t>23008</t>
  </si>
  <si>
    <t>23008 豊川市</t>
  </si>
  <si>
    <t>津島市</t>
  </si>
  <si>
    <t>23009</t>
  </si>
  <si>
    <t>23009 津島市</t>
  </si>
  <si>
    <t>碧南市</t>
  </si>
  <si>
    <t>23010</t>
  </si>
  <si>
    <t>23010 碧南市</t>
  </si>
  <si>
    <t>刈谷市</t>
  </si>
  <si>
    <t>23011</t>
  </si>
  <si>
    <t>23011 刈谷市</t>
  </si>
  <si>
    <t>豊田市</t>
  </si>
  <si>
    <t>23012</t>
  </si>
  <si>
    <t>23012 豊田市</t>
  </si>
  <si>
    <t>安城市</t>
  </si>
  <si>
    <t>23013</t>
  </si>
  <si>
    <t>23013 安城市</t>
  </si>
  <si>
    <t>西尾市</t>
  </si>
  <si>
    <t>23014</t>
  </si>
  <si>
    <t>23014 西尾市</t>
  </si>
  <si>
    <t>蒲郡市</t>
  </si>
  <si>
    <t>23015</t>
  </si>
  <si>
    <t>23015 蒲郡市</t>
  </si>
  <si>
    <t>犬山市</t>
  </si>
  <si>
    <t>23016</t>
  </si>
  <si>
    <t>23016 犬山市</t>
  </si>
  <si>
    <t>常滑市</t>
  </si>
  <si>
    <t>23017</t>
  </si>
  <si>
    <t>23017 常滑市</t>
  </si>
  <si>
    <t>江南市</t>
  </si>
  <si>
    <t>23018</t>
  </si>
  <si>
    <t>23018 江南市</t>
  </si>
  <si>
    <t>小牧市</t>
  </si>
  <si>
    <t>23020</t>
  </si>
  <si>
    <t>23020 小牧市</t>
  </si>
  <si>
    <t>稲沢市</t>
  </si>
  <si>
    <t>23021</t>
  </si>
  <si>
    <t>23021 稲沢市</t>
  </si>
  <si>
    <t>新城市</t>
  </si>
  <si>
    <t>23022</t>
  </si>
  <si>
    <t>23022 新城市</t>
  </si>
  <si>
    <t>東海市</t>
  </si>
  <si>
    <t>23023</t>
  </si>
  <si>
    <t>23023 東海市</t>
  </si>
  <si>
    <t>大府市</t>
  </si>
  <si>
    <t>23024</t>
  </si>
  <si>
    <t>23024 大府市</t>
  </si>
  <si>
    <t>知多市</t>
  </si>
  <si>
    <t>23025</t>
  </si>
  <si>
    <t>23025 知多市</t>
  </si>
  <si>
    <t>知立市</t>
  </si>
  <si>
    <t>23026</t>
  </si>
  <si>
    <t>23026 知立市</t>
  </si>
  <si>
    <t>尾張旭市</t>
  </si>
  <si>
    <t>23027</t>
  </si>
  <si>
    <t>23027 尾張旭市</t>
  </si>
  <si>
    <t>高浜市</t>
  </si>
  <si>
    <t>23028</t>
  </si>
  <si>
    <t>23028 高浜市</t>
  </si>
  <si>
    <t>岩倉市</t>
  </si>
  <si>
    <t>23029</t>
  </si>
  <si>
    <t>23029 岩倉市</t>
  </si>
  <si>
    <t>豊明市</t>
  </si>
  <si>
    <t>23030</t>
  </si>
  <si>
    <t>23030 豊明市</t>
  </si>
  <si>
    <t>東郷町</t>
  </si>
  <si>
    <t>23031</t>
  </si>
  <si>
    <t>23031 東郷町</t>
  </si>
  <si>
    <t>日進市</t>
  </si>
  <si>
    <t>23032</t>
  </si>
  <si>
    <t>23032 日進市</t>
  </si>
  <si>
    <t>長久手市</t>
  </si>
  <si>
    <t>23033</t>
  </si>
  <si>
    <t>23033 長久手市</t>
  </si>
  <si>
    <t>豊山町</t>
  </si>
  <si>
    <t>23035</t>
  </si>
  <si>
    <t>23035 豊山町</t>
  </si>
  <si>
    <t>大口町</t>
  </si>
  <si>
    <t>23041</t>
  </si>
  <si>
    <t>23041 大口町</t>
  </si>
  <si>
    <t>扶桑町</t>
  </si>
  <si>
    <t>23042</t>
  </si>
  <si>
    <t>23042 扶桑町</t>
  </si>
  <si>
    <t>大治町</t>
  </si>
  <si>
    <t>23049</t>
  </si>
  <si>
    <t>23049 大治町</t>
  </si>
  <si>
    <t>蟹江町</t>
  </si>
  <si>
    <t>23050</t>
  </si>
  <si>
    <t>23050 蟹江町</t>
  </si>
  <si>
    <t>飛島村</t>
  </si>
  <si>
    <t>23052</t>
  </si>
  <si>
    <t>23052 飛島村</t>
  </si>
  <si>
    <t>弥富市</t>
  </si>
  <si>
    <t>23053</t>
  </si>
  <si>
    <t>23053 弥富市</t>
  </si>
  <si>
    <t>阿久比町</t>
  </si>
  <si>
    <t>23058</t>
  </si>
  <si>
    <t>23058 阿久比町</t>
  </si>
  <si>
    <t>東浦町</t>
  </si>
  <si>
    <t>23059</t>
  </si>
  <si>
    <t>23059 東浦町</t>
  </si>
  <si>
    <t>南知多町</t>
  </si>
  <si>
    <t>23060</t>
  </si>
  <si>
    <t>23060 南知多町</t>
  </si>
  <si>
    <t>23061</t>
  </si>
  <si>
    <t>23061 美浜町</t>
  </si>
  <si>
    <t>武豊町</t>
  </si>
  <si>
    <t>23062</t>
  </si>
  <si>
    <t>23062 武豊町</t>
  </si>
  <si>
    <t>幸田町</t>
  </si>
  <si>
    <t>23066</t>
  </si>
  <si>
    <t>23066 幸田町</t>
  </si>
  <si>
    <t>みよし市</t>
  </si>
  <si>
    <t>23068</t>
  </si>
  <si>
    <t>23068 みよし市</t>
  </si>
  <si>
    <t>設楽町</t>
  </si>
  <si>
    <t>23074</t>
  </si>
  <si>
    <t>23074 設楽町</t>
  </si>
  <si>
    <t>東栄町</t>
  </si>
  <si>
    <t>23075</t>
  </si>
  <si>
    <t>23075 東栄町</t>
  </si>
  <si>
    <t>豊根村</t>
  </si>
  <si>
    <t>23076</t>
  </si>
  <si>
    <t>23076 豊根村</t>
  </si>
  <si>
    <t>田原市</t>
  </si>
  <si>
    <t>23086</t>
  </si>
  <si>
    <t>23086 田原市</t>
  </si>
  <si>
    <t>愛西市</t>
  </si>
  <si>
    <t>23089</t>
  </si>
  <si>
    <t>23089 愛西市</t>
  </si>
  <si>
    <t>清須市</t>
  </si>
  <si>
    <t>23090</t>
  </si>
  <si>
    <t>23090 清須市</t>
  </si>
  <si>
    <t>北名古屋市</t>
  </si>
  <si>
    <t>23091</t>
  </si>
  <si>
    <t>23091 北名古屋市</t>
  </si>
  <si>
    <t>あま市</t>
  </si>
  <si>
    <t>23092</t>
  </si>
  <si>
    <t>23092 あま市</t>
  </si>
  <si>
    <t>三重県</t>
    <rPh sb="0" eb="3">
      <t>ミエケン</t>
    </rPh>
    <phoneticPr fontId="20"/>
  </si>
  <si>
    <t>津市</t>
  </si>
  <si>
    <t>24001</t>
  </si>
  <si>
    <t>24001 津市</t>
  </si>
  <si>
    <t>四日市市</t>
  </si>
  <si>
    <t>24002</t>
  </si>
  <si>
    <t>24002 四日市市</t>
  </si>
  <si>
    <t>伊勢市</t>
  </si>
  <si>
    <t>24003</t>
  </si>
  <si>
    <t>24003 伊勢市</t>
  </si>
  <si>
    <t>松阪市</t>
  </si>
  <si>
    <t>24004</t>
  </si>
  <si>
    <t>24004 松阪市</t>
  </si>
  <si>
    <t>桑名市</t>
  </si>
  <si>
    <t>24005</t>
  </si>
  <si>
    <t>24005 桑名市</t>
  </si>
  <si>
    <t>鈴鹿市</t>
  </si>
  <si>
    <t>24007</t>
  </si>
  <si>
    <t>24007 鈴鹿市</t>
  </si>
  <si>
    <t>名張市</t>
  </si>
  <si>
    <t>24008</t>
  </si>
  <si>
    <t>24008 名張市</t>
  </si>
  <si>
    <t>尾鷲市</t>
  </si>
  <si>
    <t>24009</t>
  </si>
  <si>
    <t>24009 尾鷲市</t>
  </si>
  <si>
    <t>亀山市</t>
  </si>
  <si>
    <t>24010</t>
  </si>
  <si>
    <t>24010 亀山市</t>
  </si>
  <si>
    <t>鳥羽市</t>
  </si>
  <si>
    <t>24011</t>
  </si>
  <si>
    <t>24011 鳥羽市</t>
  </si>
  <si>
    <t>熊野市</t>
  </si>
  <si>
    <t>24012</t>
  </si>
  <si>
    <t>24012 熊野市</t>
  </si>
  <si>
    <t>木曽岬町</t>
  </si>
  <si>
    <t>24016</t>
  </si>
  <si>
    <t>24016 木曽岬町</t>
  </si>
  <si>
    <t>東員町</t>
  </si>
  <si>
    <t>24019</t>
  </si>
  <si>
    <t>24019 東員町</t>
  </si>
  <si>
    <t>菰野町</t>
  </si>
  <si>
    <t>24022</t>
  </si>
  <si>
    <t>24022 菰野町</t>
  </si>
  <si>
    <t>24024</t>
  </si>
  <si>
    <t>24024 朝日町</t>
  </si>
  <si>
    <t>川越町</t>
  </si>
  <si>
    <t>24025</t>
  </si>
  <si>
    <t>24025 川越町</t>
  </si>
  <si>
    <t>多気町</t>
  </si>
  <si>
    <t>24039</t>
  </si>
  <si>
    <t>24039 多気町</t>
  </si>
  <si>
    <t>24040</t>
  </si>
  <si>
    <t>24040 明和町</t>
  </si>
  <si>
    <t>大台町</t>
  </si>
  <si>
    <t>24041</t>
  </si>
  <si>
    <t>24041 大台町</t>
  </si>
  <si>
    <t>玉城町</t>
  </si>
  <si>
    <t>24044</t>
  </si>
  <si>
    <t>24044 玉城町</t>
  </si>
  <si>
    <t>度会町</t>
  </si>
  <si>
    <t>24053</t>
  </si>
  <si>
    <t>24053 度会町</t>
  </si>
  <si>
    <t>御浜町</t>
  </si>
  <si>
    <t>24066</t>
  </si>
  <si>
    <t>24066 御浜町</t>
  </si>
  <si>
    <t>紀宝町</t>
  </si>
  <si>
    <t>24067</t>
  </si>
  <si>
    <t>24067 紀宝町</t>
  </si>
  <si>
    <t>いなべ市</t>
  </si>
  <si>
    <t>24070</t>
  </si>
  <si>
    <t>24070 いなべ市</t>
  </si>
  <si>
    <t>志摩市</t>
  </si>
  <si>
    <t>24071</t>
  </si>
  <si>
    <t>24071 志摩市</t>
  </si>
  <si>
    <t>伊賀市</t>
  </si>
  <si>
    <t>24072</t>
  </si>
  <si>
    <t>24072 伊賀市</t>
  </si>
  <si>
    <t>大紀町</t>
  </si>
  <si>
    <t>24073</t>
  </si>
  <si>
    <t>24073 大紀町</t>
  </si>
  <si>
    <t>南伊勢町</t>
  </si>
  <si>
    <t>24074</t>
  </si>
  <si>
    <t>24074 南伊勢町</t>
  </si>
  <si>
    <t>紀北町</t>
  </si>
  <si>
    <t>24075</t>
  </si>
  <si>
    <t>24075 紀北町</t>
  </si>
  <si>
    <t>滋賀県</t>
    <rPh sb="0" eb="3">
      <t>シガケン</t>
    </rPh>
    <phoneticPr fontId="20"/>
  </si>
  <si>
    <t>大津市</t>
  </si>
  <si>
    <t>25001</t>
  </si>
  <si>
    <t>25001 大津市</t>
  </si>
  <si>
    <t>彦根市</t>
  </si>
  <si>
    <t>25002</t>
  </si>
  <si>
    <t>25002 彦根市</t>
  </si>
  <si>
    <t>長浜市</t>
  </si>
  <si>
    <t>25003</t>
  </si>
  <si>
    <t>25003 長浜市</t>
  </si>
  <si>
    <t>近江八幡市</t>
  </si>
  <si>
    <t>25004</t>
  </si>
  <si>
    <t>25004 近江八幡市</t>
  </si>
  <si>
    <t>東近江市</t>
  </si>
  <si>
    <t>25005</t>
  </si>
  <si>
    <t>25005 東近江市</t>
  </si>
  <si>
    <t>草津市</t>
  </si>
  <si>
    <t>25006</t>
  </si>
  <si>
    <t>25006 草津市</t>
  </si>
  <si>
    <t>守山市</t>
  </si>
  <si>
    <t>25007</t>
  </si>
  <si>
    <t>25007 守山市</t>
  </si>
  <si>
    <t>栗東市</t>
  </si>
  <si>
    <t>25009</t>
  </si>
  <si>
    <t>25009 栗東市</t>
  </si>
  <si>
    <t>野洲市</t>
  </si>
  <si>
    <t>25010</t>
  </si>
  <si>
    <t>25010 野洲市</t>
  </si>
  <si>
    <t>湖南市</t>
  </si>
  <si>
    <t>25012</t>
  </si>
  <si>
    <t>25012 湖南市</t>
  </si>
  <si>
    <t>甲賀市</t>
  </si>
  <si>
    <t>25014</t>
  </si>
  <si>
    <t>25014 甲賀市</t>
  </si>
  <si>
    <t>日野町</t>
  </si>
  <si>
    <t>25021</t>
  </si>
  <si>
    <t>25021 日野町</t>
  </si>
  <si>
    <t>竜王町</t>
  </si>
  <si>
    <t>25022</t>
  </si>
  <si>
    <t>25022 竜王町</t>
  </si>
  <si>
    <t>愛荘町</t>
  </si>
  <si>
    <t>25028</t>
  </si>
  <si>
    <t>25028 愛荘町</t>
  </si>
  <si>
    <t>豊郷町</t>
  </si>
  <si>
    <t>25030</t>
  </si>
  <si>
    <t>25030 豊郷町</t>
  </si>
  <si>
    <t>甲良町</t>
  </si>
  <si>
    <t>25031</t>
  </si>
  <si>
    <t>25031 甲良町</t>
  </si>
  <si>
    <t>多賀町</t>
  </si>
  <si>
    <t>25032</t>
  </si>
  <si>
    <t>25032 多賀町</t>
  </si>
  <si>
    <t>米原市</t>
  </si>
  <si>
    <t>25033</t>
  </si>
  <si>
    <t>25033 米原市</t>
  </si>
  <si>
    <t>高島市</t>
  </si>
  <si>
    <t>25045</t>
  </si>
  <si>
    <t>25045 高島市</t>
  </si>
  <si>
    <t>京都府</t>
    <rPh sb="0" eb="3">
      <t>キョウトフ</t>
    </rPh>
    <phoneticPr fontId="20"/>
  </si>
  <si>
    <t>京都市</t>
  </si>
  <si>
    <t>26001</t>
  </si>
  <si>
    <t>26001 京都市</t>
  </si>
  <si>
    <t>福知山市</t>
  </si>
  <si>
    <t>26002</t>
  </si>
  <si>
    <t>26002 福知山市</t>
  </si>
  <si>
    <t>舞鶴市</t>
  </si>
  <si>
    <t>26003</t>
  </si>
  <si>
    <t>26003 舞鶴市</t>
  </si>
  <si>
    <t>綾部市</t>
  </si>
  <si>
    <t>26004</t>
  </si>
  <si>
    <t>26004 綾部市</t>
  </si>
  <si>
    <t>宇治市</t>
  </si>
  <si>
    <t>26005</t>
  </si>
  <si>
    <t>26005 宇治市</t>
  </si>
  <si>
    <t>宮津市</t>
  </si>
  <si>
    <t>26006</t>
  </si>
  <si>
    <t>26006 宮津市</t>
  </si>
  <si>
    <t>亀岡市</t>
  </si>
  <si>
    <t>26007</t>
  </si>
  <si>
    <t>26007 亀岡市</t>
  </si>
  <si>
    <t>城陽市</t>
  </si>
  <si>
    <t>26008</t>
  </si>
  <si>
    <t>26008 城陽市</t>
  </si>
  <si>
    <t>向日市</t>
  </si>
  <si>
    <t>26009</t>
  </si>
  <si>
    <t>26009 向日市</t>
  </si>
  <si>
    <t>長岡京市</t>
  </si>
  <si>
    <t>26010</t>
  </si>
  <si>
    <t>26010 長岡京市</t>
  </si>
  <si>
    <t>大山崎町</t>
  </si>
  <si>
    <t>26013</t>
  </si>
  <si>
    <t>26013 大山崎町</t>
  </si>
  <si>
    <t>久御山町</t>
  </si>
  <si>
    <t>26014</t>
  </si>
  <si>
    <t>26014 久御山町</t>
  </si>
  <si>
    <t>八幡市</t>
  </si>
  <si>
    <t>26015</t>
  </si>
  <si>
    <t>26015 八幡市</t>
  </si>
  <si>
    <t>京田辺市</t>
  </si>
  <si>
    <t>26016</t>
  </si>
  <si>
    <t>26016 京田辺市</t>
  </si>
  <si>
    <t>井手町</t>
  </si>
  <si>
    <t>26017</t>
  </si>
  <si>
    <t>26017 井手町</t>
  </si>
  <si>
    <t>宇治田原町</t>
  </si>
  <si>
    <t>26018</t>
  </si>
  <si>
    <t>26018 宇治田原町</t>
  </si>
  <si>
    <t>笠置町</t>
  </si>
  <si>
    <t>26022</t>
  </si>
  <si>
    <t>26022 笠置町</t>
  </si>
  <si>
    <t>和束町</t>
  </si>
  <si>
    <t>26023</t>
  </si>
  <si>
    <t>26023 和束町</t>
  </si>
  <si>
    <t>精華町</t>
  </si>
  <si>
    <t>26024</t>
  </si>
  <si>
    <t>26024 精華町</t>
  </si>
  <si>
    <t>南山城村</t>
  </si>
  <si>
    <t>26025</t>
  </si>
  <si>
    <t>26025 南山城村</t>
  </si>
  <si>
    <t>伊根町</t>
  </si>
  <si>
    <t>26040</t>
  </si>
  <si>
    <t>26040 伊根町</t>
  </si>
  <si>
    <t>京丹波町</t>
  </si>
  <si>
    <t>26048</t>
  </si>
  <si>
    <t>26048 京丹波町</t>
  </si>
  <si>
    <t>与謝野町</t>
  </si>
  <si>
    <t>26049</t>
  </si>
  <si>
    <t>26049 与謝野町</t>
  </si>
  <si>
    <t>京丹後市</t>
  </si>
  <si>
    <t>26051</t>
  </si>
  <si>
    <t>26051 京丹後市</t>
  </si>
  <si>
    <t>南丹市</t>
  </si>
  <si>
    <t>26052</t>
  </si>
  <si>
    <t>26052 南丹市</t>
  </si>
  <si>
    <t>木津川市</t>
  </si>
  <si>
    <t>26053</t>
  </si>
  <si>
    <t>26053 木津川市</t>
  </si>
  <si>
    <t>大阪府</t>
    <rPh sb="0" eb="3">
      <t>オオサカフ</t>
    </rPh>
    <phoneticPr fontId="20"/>
  </si>
  <si>
    <t>大阪市</t>
  </si>
  <si>
    <t>27001</t>
  </si>
  <si>
    <t>27001 大阪市</t>
  </si>
  <si>
    <t>堺市</t>
  </si>
  <si>
    <t>27002</t>
  </si>
  <si>
    <t>27002 堺市</t>
  </si>
  <si>
    <t>岸和田市</t>
  </si>
  <si>
    <t>27003</t>
  </si>
  <si>
    <t>27003 岸和田市</t>
  </si>
  <si>
    <t>豊中市</t>
  </si>
  <si>
    <t>27004</t>
  </si>
  <si>
    <t>27004 豊中市</t>
  </si>
  <si>
    <t>池田市</t>
  </si>
  <si>
    <t>27005</t>
  </si>
  <si>
    <t>27005 池田市</t>
  </si>
  <si>
    <t>吹田市</t>
  </si>
  <si>
    <t>27006</t>
  </si>
  <si>
    <t>27006 吹田市</t>
  </si>
  <si>
    <t>泉大津市</t>
  </si>
  <si>
    <t>27007</t>
  </si>
  <si>
    <t>27007 泉大津市</t>
  </si>
  <si>
    <t>高槻市</t>
  </si>
  <si>
    <t>27008</t>
  </si>
  <si>
    <t>27008 高槻市</t>
  </si>
  <si>
    <t>貝塚市</t>
  </si>
  <si>
    <t>27009</t>
  </si>
  <si>
    <t>27009 貝塚市</t>
  </si>
  <si>
    <t>守口市</t>
  </si>
  <si>
    <t>27010</t>
  </si>
  <si>
    <t>27010 守口市</t>
  </si>
  <si>
    <t>枚方市</t>
  </si>
  <si>
    <t>27011</t>
  </si>
  <si>
    <t>27011 枚方市</t>
  </si>
  <si>
    <t>茨木市</t>
  </si>
  <si>
    <t>27012</t>
  </si>
  <si>
    <t>27012 茨木市</t>
  </si>
  <si>
    <t>八尾市</t>
  </si>
  <si>
    <t>27013</t>
  </si>
  <si>
    <t>27013 八尾市</t>
  </si>
  <si>
    <t>泉佐野市</t>
  </si>
  <si>
    <t>27014</t>
  </si>
  <si>
    <t>27014 泉佐野市</t>
  </si>
  <si>
    <t>富田林市</t>
  </si>
  <si>
    <t>27015</t>
  </si>
  <si>
    <t>27015 富田林市</t>
  </si>
  <si>
    <t>寝屋川市</t>
  </si>
  <si>
    <t>27016</t>
  </si>
  <si>
    <t>27016 寝屋川市</t>
  </si>
  <si>
    <t>河内長野市</t>
  </si>
  <si>
    <t>27017</t>
  </si>
  <si>
    <t>27017 河内長野市</t>
  </si>
  <si>
    <t>松原市</t>
  </si>
  <si>
    <t>27018</t>
  </si>
  <si>
    <t>27018 松原市</t>
  </si>
  <si>
    <t>大東市</t>
  </si>
  <si>
    <t>27019</t>
  </si>
  <si>
    <t>27019 大東市</t>
  </si>
  <si>
    <t>和泉市</t>
  </si>
  <si>
    <t>27020</t>
  </si>
  <si>
    <t>27020 和泉市</t>
  </si>
  <si>
    <t>箕面市</t>
  </si>
  <si>
    <t>27021</t>
  </si>
  <si>
    <t>27021 箕面市</t>
  </si>
  <si>
    <t>柏原市</t>
  </si>
  <si>
    <t>27022</t>
  </si>
  <si>
    <t>27022 柏原市</t>
  </si>
  <si>
    <t>羽曳野市</t>
  </si>
  <si>
    <t>27023</t>
  </si>
  <si>
    <t>27023 羽曳野市</t>
  </si>
  <si>
    <t>門真市</t>
  </si>
  <si>
    <t>27024</t>
  </si>
  <si>
    <t>27024 門真市</t>
  </si>
  <si>
    <t>摂津市</t>
  </si>
  <si>
    <t>27025</t>
  </si>
  <si>
    <t>27025 摂津市</t>
  </si>
  <si>
    <t>高石市</t>
  </si>
  <si>
    <t>27026</t>
  </si>
  <si>
    <t>27026 高石市</t>
  </si>
  <si>
    <t>藤井寺市</t>
  </si>
  <si>
    <t>27027</t>
  </si>
  <si>
    <t>27027 藤井寺市</t>
  </si>
  <si>
    <t>東大阪市</t>
  </si>
  <si>
    <t>27028</t>
  </si>
  <si>
    <t>27028 東大阪市</t>
  </si>
  <si>
    <t>泉南市</t>
  </si>
  <si>
    <t>27029</t>
  </si>
  <si>
    <t>27029 泉南市</t>
  </si>
  <si>
    <t>四條畷市</t>
  </si>
  <si>
    <t>27030</t>
  </si>
  <si>
    <t>27030 四條畷市</t>
  </si>
  <si>
    <t>交野市</t>
  </si>
  <si>
    <t>27031</t>
  </si>
  <si>
    <t>27031 交野市</t>
  </si>
  <si>
    <t>島本町</t>
  </si>
  <si>
    <t>27032</t>
  </si>
  <si>
    <t>27032 島本町</t>
  </si>
  <si>
    <t>豊能町</t>
  </si>
  <si>
    <t>27033</t>
  </si>
  <si>
    <t>27033 豊能町</t>
  </si>
  <si>
    <t>能勢町</t>
  </si>
  <si>
    <t>27034</t>
  </si>
  <si>
    <t>27034 能勢町</t>
  </si>
  <si>
    <t>忠岡町</t>
  </si>
  <si>
    <t>27035</t>
  </si>
  <si>
    <t>27035 忠岡町</t>
  </si>
  <si>
    <t>熊取町</t>
  </si>
  <si>
    <t>27036</t>
  </si>
  <si>
    <t>27036 熊取町</t>
  </si>
  <si>
    <t>田尻町</t>
  </si>
  <si>
    <t>27037</t>
  </si>
  <si>
    <t>27037 田尻町</t>
  </si>
  <si>
    <t>阪南市</t>
  </si>
  <si>
    <t>27038</t>
  </si>
  <si>
    <t>27038 阪南市</t>
  </si>
  <si>
    <t>岬町</t>
  </si>
  <si>
    <t>27039</t>
  </si>
  <si>
    <t>27039 岬町</t>
  </si>
  <si>
    <t>太子町</t>
  </si>
  <si>
    <t>27040</t>
  </si>
  <si>
    <t>27040 太子町</t>
  </si>
  <si>
    <t>河南町</t>
  </si>
  <si>
    <t>27041</t>
  </si>
  <si>
    <t>27041 河南町</t>
  </si>
  <si>
    <t>千早赤阪村</t>
  </si>
  <si>
    <t>27042</t>
  </si>
  <si>
    <t>27042 千早赤阪村</t>
  </si>
  <si>
    <t>大阪狭山市</t>
  </si>
  <si>
    <t>27043</t>
  </si>
  <si>
    <t>27043 大阪狭山市</t>
  </si>
  <si>
    <t>兵庫県</t>
    <rPh sb="0" eb="3">
      <t>ヒョウゴケン</t>
    </rPh>
    <phoneticPr fontId="20"/>
  </si>
  <si>
    <t>神戸市</t>
  </si>
  <si>
    <t>28001</t>
  </si>
  <si>
    <t>28001 神戸市</t>
  </si>
  <si>
    <t>姫路市</t>
  </si>
  <si>
    <t>28002</t>
  </si>
  <si>
    <t>28002 姫路市</t>
  </si>
  <si>
    <t>尼崎市</t>
  </si>
  <si>
    <t>28003</t>
  </si>
  <si>
    <t>28003 尼崎市</t>
  </si>
  <si>
    <t>明石市</t>
  </si>
  <si>
    <t>28004</t>
  </si>
  <si>
    <t>28004 明石市</t>
  </si>
  <si>
    <t>西宮市</t>
  </si>
  <si>
    <t>28005</t>
  </si>
  <si>
    <t>28005 西宮市</t>
  </si>
  <si>
    <t>洲本市</t>
  </si>
  <si>
    <t>28006</t>
  </si>
  <si>
    <t>28006 洲本市</t>
  </si>
  <si>
    <t>芦屋市</t>
  </si>
  <si>
    <t>28007</t>
  </si>
  <si>
    <t>28007 芦屋市</t>
  </si>
  <si>
    <t>伊丹市</t>
  </si>
  <si>
    <t>28008</t>
  </si>
  <si>
    <t>28008 伊丹市</t>
  </si>
  <si>
    <t>相生市</t>
  </si>
  <si>
    <t>28009</t>
  </si>
  <si>
    <t>28009 相生市</t>
  </si>
  <si>
    <t>加古川市</t>
  </si>
  <si>
    <t>28011</t>
  </si>
  <si>
    <t>28011 加古川市</t>
  </si>
  <si>
    <t>赤穂市</t>
  </si>
  <si>
    <t>28013</t>
  </si>
  <si>
    <t>28013 赤穂市</t>
  </si>
  <si>
    <t>西脇市</t>
  </si>
  <si>
    <t>28014</t>
  </si>
  <si>
    <t>28014 西脇市</t>
  </si>
  <si>
    <t>宝塚市</t>
  </si>
  <si>
    <t>28015</t>
  </si>
  <si>
    <t>28015 宝塚市</t>
  </si>
  <si>
    <t>三木市</t>
  </si>
  <si>
    <t>28016</t>
  </si>
  <si>
    <t>28016 三木市</t>
  </si>
  <si>
    <t>高砂市</t>
  </si>
  <si>
    <t>28017</t>
  </si>
  <si>
    <t>28017 高砂市</t>
  </si>
  <si>
    <t>川西市</t>
  </si>
  <si>
    <t>28018</t>
  </si>
  <si>
    <t>28018 川西市</t>
  </si>
  <si>
    <t>小野市</t>
  </si>
  <si>
    <t>28019</t>
  </si>
  <si>
    <t>28019 小野市</t>
  </si>
  <si>
    <t>三田市</t>
  </si>
  <si>
    <t>28020</t>
  </si>
  <si>
    <t>28020 三田市</t>
  </si>
  <si>
    <t>加西市</t>
  </si>
  <si>
    <t>28021</t>
  </si>
  <si>
    <t>28021 加西市</t>
  </si>
  <si>
    <t>猪名川町</t>
  </si>
  <si>
    <t>28022</t>
  </si>
  <si>
    <t>28022 猪名川町</t>
  </si>
  <si>
    <t>加東市</t>
  </si>
  <si>
    <t>28024</t>
  </si>
  <si>
    <t>28024 加東市</t>
  </si>
  <si>
    <t>多可町</t>
  </si>
  <si>
    <t>28027</t>
  </si>
  <si>
    <t>28027 多可町</t>
  </si>
  <si>
    <t>稲美町</t>
  </si>
  <si>
    <t>28031</t>
  </si>
  <si>
    <t>28031 稲美町</t>
  </si>
  <si>
    <t>播磨町</t>
  </si>
  <si>
    <t>28032</t>
  </si>
  <si>
    <t>28032 播磨町</t>
  </si>
  <si>
    <t>市川町</t>
  </si>
  <si>
    <t>28037</t>
  </si>
  <si>
    <t>28037 市川町</t>
  </si>
  <si>
    <t>福崎町</t>
  </si>
  <si>
    <t>28039</t>
  </si>
  <si>
    <t>28039 福崎町</t>
  </si>
  <si>
    <t>神河町</t>
  </si>
  <si>
    <t>28040</t>
  </si>
  <si>
    <t>28040 神河町</t>
  </si>
  <si>
    <t>28042</t>
  </si>
  <si>
    <t>28042 太子町</t>
  </si>
  <si>
    <t>たつの市</t>
  </si>
  <si>
    <t>28043</t>
  </si>
  <si>
    <t>28043 たつの市</t>
  </si>
  <si>
    <t>上郡町</t>
  </si>
  <si>
    <t>28045</t>
  </si>
  <si>
    <t>28045 上郡町</t>
  </si>
  <si>
    <t>佐用町</t>
  </si>
  <si>
    <t>28046</t>
  </si>
  <si>
    <t>28046 佐用町</t>
  </si>
  <si>
    <t>宍粟市</t>
  </si>
  <si>
    <t>28050</t>
  </si>
  <si>
    <t>28050 宍粟市</t>
  </si>
  <si>
    <t>香美町</t>
  </si>
  <si>
    <t>28057</t>
  </si>
  <si>
    <t>28057 香美町</t>
  </si>
  <si>
    <t>新温泉町</t>
  </si>
  <si>
    <t>28062</t>
  </si>
  <si>
    <t>28062 新温泉町</t>
  </si>
  <si>
    <t>養父市</t>
  </si>
  <si>
    <t>28065</t>
  </si>
  <si>
    <t>28065 養父市</t>
  </si>
  <si>
    <t>朝来市</t>
  </si>
  <si>
    <t>28070</t>
  </si>
  <si>
    <t>28070 朝来市</t>
  </si>
  <si>
    <t>丹波市</t>
  </si>
  <si>
    <t>28073</t>
  </si>
  <si>
    <t>28073 丹波市</t>
  </si>
  <si>
    <t>丹波篠山市</t>
    <rPh sb="0" eb="2">
      <t>タンバ</t>
    </rPh>
    <phoneticPr fontId="20"/>
  </si>
  <si>
    <t>28079</t>
  </si>
  <si>
    <t>28079 丹波篠山市</t>
  </si>
  <si>
    <t>淡路市</t>
  </si>
  <si>
    <t>28086</t>
  </si>
  <si>
    <t>28086 淡路市</t>
  </si>
  <si>
    <t>南あわじ市</t>
  </si>
  <si>
    <t>28093</t>
  </si>
  <si>
    <t>28093 南あわじ市</t>
  </si>
  <si>
    <t>豊岡市</t>
  </si>
  <si>
    <t>28095</t>
  </si>
  <si>
    <t>28095 豊岡市</t>
  </si>
  <si>
    <t>奈良県</t>
    <rPh sb="0" eb="3">
      <t>ナラケン</t>
    </rPh>
    <phoneticPr fontId="20"/>
  </si>
  <si>
    <t>奈良市</t>
  </si>
  <si>
    <t>29001</t>
  </si>
  <si>
    <t>29001 奈良市</t>
  </si>
  <si>
    <t>大和高田市</t>
  </si>
  <si>
    <t>29002</t>
  </si>
  <si>
    <t>29002 大和高田市</t>
  </si>
  <si>
    <t>大和郡山市</t>
  </si>
  <si>
    <t>29003</t>
  </si>
  <si>
    <t>29003 大和郡山市</t>
  </si>
  <si>
    <t>天理市</t>
  </si>
  <si>
    <t>29004</t>
  </si>
  <si>
    <t>29004 天理市</t>
  </si>
  <si>
    <t>橿原市</t>
  </si>
  <si>
    <t>29005</t>
  </si>
  <si>
    <t>29005 橿原市</t>
  </si>
  <si>
    <t>桜井市</t>
  </si>
  <si>
    <t>29006</t>
  </si>
  <si>
    <t>29006 桜井市</t>
  </si>
  <si>
    <t>五條市</t>
  </si>
  <si>
    <t>29007</t>
  </si>
  <si>
    <t>29007 五條市</t>
  </si>
  <si>
    <t>御所市</t>
  </si>
  <si>
    <t>29008</t>
  </si>
  <si>
    <t>29008 御所市</t>
  </si>
  <si>
    <t>生駒市</t>
  </si>
  <si>
    <t>29009</t>
  </si>
  <si>
    <t>29009 生駒市</t>
  </si>
  <si>
    <t>山添村</t>
  </si>
  <si>
    <t>29012</t>
  </si>
  <si>
    <t>29012 山添村</t>
  </si>
  <si>
    <t>平群町</t>
  </si>
  <si>
    <t>29013</t>
  </si>
  <si>
    <t>29013 平群町</t>
  </si>
  <si>
    <t>三郷町</t>
  </si>
  <si>
    <t>29014</t>
  </si>
  <si>
    <t>29014 三郷町</t>
  </si>
  <si>
    <t>斑鳩町</t>
  </si>
  <si>
    <t>29015</t>
  </si>
  <si>
    <t>29015 斑鳩町</t>
  </si>
  <si>
    <t>安堵町</t>
  </si>
  <si>
    <t>29016</t>
  </si>
  <si>
    <t>29016 安堵町</t>
  </si>
  <si>
    <t>29017</t>
  </si>
  <si>
    <t>29017 川西町</t>
  </si>
  <si>
    <t>三宅町</t>
  </si>
  <si>
    <t>29018</t>
  </si>
  <si>
    <t>29018 三宅町</t>
  </si>
  <si>
    <t>田原本町</t>
  </si>
  <si>
    <t>29019</t>
  </si>
  <si>
    <t>29019 田原本町</t>
  </si>
  <si>
    <t>曽爾村</t>
  </si>
  <si>
    <t>29024</t>
  </si>
  <si>
    <t>29024 曽爾村</t>
  </si>
  <si>
    <t>御杖村</t>
  </si>
  <si>
    <t>29025</t>
  </si>
  <si>
    <t>29025 御杖村</t>
  </si>
  <si>
    <t>高取町</t>
  </si>
  <si>
    <t>29026</t>
  </si>
  <si>
    <t>29026 高取町</t>
  </si>
  <si>
    <t>明日香村</t>
  </si>
  <si>
    <t>29027</t>
  </si>
  <si>
    <t>29027 明日香村</t>
  </si>
  <si>
    <t>香芝市</t>
  </si>
  <si>
    <t>29030</t>
  </si>
  <si>
    <t>29030 香芝市</t>
  </si>
  <si>
    <t>上牧町</t>
  </si>
  <si>
    <t>29031</t>
  </si>
  <si>
    <t>29031 上牧町</t>
  </si>
  <si>
    <t>王寺町</t>
  </si>
  <si>
    <t>29032</t>
  </si>
  <si>
    <t>29032 王寺町</t>
  </si>
  <si>
    <t>広陵町</t>
  </si>
  <si>
    <t>29033</t>
  </si>
  <si>
    <t>29033 広陵町</t>
  </si>
  <si>
    <t>河合町</t>
  </si>
  <si>
    <t>29034</t>
  </si>
  <si>
    <t>29034 河合町</t>
  </si>
  <si>
    <t>吉野町</t>
  </si>
  <si>
    <t>29035</t>
  </si>
  <si>
    <t>29035 吉野町</t>
  </si>
  <si>
    <t>大淀町</t>
  </si>
  <si>
    <t>29036</t>
  </si>
  <si>
    <t>29036 大淀町</t>
  </si>
  <si>
    <t>下市町</t>
  </si>
  <si>
    <t>29037</t>
  </si>
  <si>
    <t>29037 下市町</t>
  </si>
  <si>
    <t>黒滝村</t>
  </si>
  <si>
    <t>29038</t>
  </si>
  <si>
    <t>29038 黒滝村</t>
  </si>
  <si>
    <t>天川村</t>
  </si>
  <si>
    <t>29040</t>
  </si>
  <si>
    <t>29040 天川村</t>
  </si>
  <si>
    <t>野迫川村</t>
  </si>
  <si>
    <t>29041</t>
  </si>
  <si>
    <t>29041 野迫川村</t>
  </si>
  <si>
    <t>十津川村</t>
  </si>
  <si>
    <t>29043</t>
  </si>
  <si>
    <t>29043 十津川村</t>
  </si>
  <si>
    <t>下北山村</t>
  </si>
  <si>
    <t>29044</t>
  </si>
  <si>
    <t>29044 下北山村</t>
  </si>
  <si>
    <t>上北山村</t>
  </si>
  <si>
    <t>29045</t>
  </si>
  <si>
    <t>29045 上北山村</t>
  </si>
  <si>
    <t>29046</t>
  </si>
  <si>
    <t>29046 川上村</t>
  </si>
  <si>
    <t>東吉野村</t>
  </si>
  <si>
    <t>29047</t>
  </si>
  <si>
    <t>29047 東吉野村</t>
  </si>
  <si>
    <t>葛城市</t>
  </si>
  <si>
    <t>29050</t>
  </si>
  <si>
    <t>29050 葛城市</t>
  </si>
  <si>
    <t>宇陀市</t>
  </si>
  <si>
    <t>29051</t>
  </si>
  <si>
    <t>29051 宇陀市</t>
  </si>
  <si>
    <t>和歌山県</t>
    <rPh sb="0" eb="4">
      <t>ワカヤマケン</t>
    </rPh>
    <phoneticPr fontId="20"/>
  </si>
  <si>
    <t>和歌山市</t>
  </si>
  <si>
    <t>30001</t>
  </si>
  <si>
    <t>30001 和歌山市</t>
  </si>
  <si>
    <t>海南市</t>
  </si>
  <si>
    <t>30002</t>
  </si>
  <si>
    <t>30002 海南市</t>
  </si>
  <si>
    <t>橋本市</t>
  </si>
  <si>
    <t>30003</t>
  </si>
  <si>
    <t>30003 橋本市</t>
  </si>
  <si>
    <t>有田市</t>
  </si>
  <si>
    <t>30004</t>
  </si>
  <si>
    <t>30004 有田市</t>
  </si>
  <si>
    <t>御坊市</t>
  </si>
  <si>
    <t>30005</t>
  </si>
  <si>
    <t>30005 御坊市</t>
  </si>
  <si>
    <t>田辺市</t>
  </si>
  <si>
    <t>30006</t>
  </si>
  <si>
    <t>30006 田辺市</t>
  </si>
  <si>
    <t>新宮市</t>
  </si>
  <si>
    <t>30007</t>
  </si>
  <si>
    <t>30007 新宮市</t>
  </si>
  <si>
    <t>紀美野町</t>
  </si>
  <si>
    <t>30010</t>
  </si>
  <si>
    <t>30010 紀美野町</t>
  </si>
  <si>
    <t>紀の川市</t>
  </si>
  <si>
    <t>30012</t>
  </si>
  <si>
    <t>30012 紀の川市</t>
  </si>
  <si>
    <t>岩出市</t>
  </si>
  <si>
    <t>30017</t>
  </si>
  <si>
    <t>30017 岩出市</t>
  </si>
  <si>
    <t>かつらぎ町</t>
  </si>
  <si>
    <t>30018</t>
  </si>
  <si>
    <t>30018 かつらぎ町</t>
  </si>
  <si>
    <t>九度山町</t>
  </si>
  <si>
    <t>30020</t>
  </si>
  <si>
    <t>30020 九度山町</t>
  </si>
  <si>
    <t>高野町</t>
  </si>
  <si>
    <t>30021</t>
  </si>
  <si>
    <t>30021 高野町</t>
  </si>
  <si>
    <t>湯浅町</t>
  </si>
  <si>
    <t>30023</t>
  </si>
  <si>
    <t>30023 湯浅町</t>
  </si>
  <si>
    <t>広川町</t>
  </si>
  <si>
    <t>30024</t>
  </si>
  <si>
    <t>30024 広川町</t>
  </si>
  <si>
    <t>有田川町</t>
  </si>
  <si>
    <t>30025</t>
  </si>
  <si>
    <t>30025 有田川町</t>
  </si>
  <si>
    <t>30028</t>
  </si>
  <si>
    <t>30028 美浜町</t>
  </si>
  <si>
    <t>30029</t>
  </si>
  <si>
    <t>30029 日高町</t>
  </si>
  <si>
    <t>由良町</t>
  </si>
  <si>
    <t>30030</t>
  </si>
  <si>
    <t>30030 由良町</t>
  </si>
  <si>
    <t>日高川町</t>
  </si>
  <si>
    <t>30032</t>
  </si>
  <si>
    <t>30032 日高川町</t>
  </si>
  <si>
    <t>みなべ町</t>
  </si>
  <si>
    <t>30035</t>
  </si>
  <si>
    <t>30035 みなべ町</t>
  </si>
  <si>
    <t>印南町</t>
  </si>
  <si>
    <t>30037</t>
  </si>
  <si>
    <t>30037 印南町</t>
  </si>
  <si>
    <t>白浜町</t>
  </si>
  <si>
    <t>30038</t>
  </si>
  <si>
    <t>30038 白浜町</t>
  </si>
  <si>
    <t>上富田町</t>
  </si>
  <si>
    <t>30042</t>
  </si>
  <si>
    <t>30042 上富田町</t>
  </si>
  <si>
    <t>すさみ町</t>
  </si>
  <si>
    <t>30044</t>
  </si>
  <si>
    <t>30044 すさみ町</t>
  </si>
  <si>
    <t>串本町</t>
  </si>
  <si>
    <t>30045</t>
  </si>
  <si>
    <t>30045 串本町</t>
  </si>
  <si>
    <t>那智勝浦町</t>
  </si>
  <si>
    <t>30046</t>
  </si>
  <si>
    <t>30046 那智勝浦町</t>
  </si>
  <si>
    <t>太地町</t>
  </si>
  <si>
    <t>30047</t>
  </si>
  <si>
    <t>30047 太地町</t>
  </si>
  <si>
    <t>古座川町</t>
  </si>
  <si>
    <t>30049</t>
  </si>
  <si>
    <t>30049 古座川町</t>
  </si>
  <si>
    <t>北山村</t>
  </si>
  <si>
    <t>30052</t>
  </si>
  <si>
    <t>30052 北山村</t>
  </si>
  <si>
    <t>鳥取県</t>
    <rPh sb="0" eb="2">
      <t>トットリ</t>
    </rPh>
    <rPh sb="2" eb="3">
      <t>ケン</t>
    </rPh>
    <phoneticPr fontId="20"/>
  </si>
  <si>
    <t>鳥取市</t>
  </si>
  <si>
    <t>31001</t>
  </si>
  <si>
    <t>31001 鳥取市</t>
  </si>
  <si>
    <t>米子市</t>
  </si>
  <si>
    <t>31002</t>
  </si>
  <si>
    <t>31002 米子市</t>
  </si>
  <si>
    <t>倉吉市</t>
  </si>
  <si>
    <t>31003</t>
  </si>
  <si>
    <t>31003 倉吉市</t>
  </si>
  <si>
    <t>境港市</t>
  </si>
  <si>
    <t>31004</t>
  </si>
  <si>
    <t>31004 境港市</t>
  </si>
  <si>
    <t>岩美町</t>
  </si>
  <si>
    <t>31006</t>
  </si>
  <si>
    <t>31006 岩美町</t>
  </si>
  <si>
    <t>八頭町</t>
  </si>
  <si>
    <t>31008</t>
  </si>
  <si>
    <t>31008 八頭町</t>
  </si>
  <si>
    <t>若桜町</t>
  </si>
  <si>
    <t>31012</t>
  </si>
  <si>
    <t>31012 若桜町</t>
  </si>
  <si>
    <t>智頭町</t>
  </si>
  <si>
    <t>31015</t>
  </si>
  <si>
    <t>31015 智頭町</t>
  </si>
  <si>
    <t>湯梨浜町</t>
  </si>
  <si>
    <t>31019</t>
  </si>
  <si>
    <t>31019 湯梨浜町</t>
  </si>
  <si>
    <t>三朝町</t>
  </si>
  <si>
    <t>31022</t>
  </si>
  <si>
    <t>31022 三朝町</t>
  </si>
  <si>
    <t>北栄町</t>
  </si>
  <si>
    <t>31024</t>
  </si>
  <si>
    <t>31024 北栄町</t>
  </si>
  <si>
    <t>琴浦町</t>
  </si>
  <si>
    <t>31026</t>
  </si>
  <si>
    <t>31026 琴浦町</t>
  </si>
  <si>
    <t>31028</t>
  </si>
  <si>
    <t>31028 南部町</t>
  </si>
  <si>
    <t>伯耆町</t>
  </si>
  <si>
    <t>31030</t>
  </si>
  <si>
    <t>31030 伯耆町</t>
  </si>
  <si>
    <t>日吉津村</t>
  </si>
  <si>
    <t>31031</t>
  </si>
  <si>
    <t>31031 日吉津村</t>
  </si>
  <si>
    <t>大山町</t>
  </si>
  <si>
    <t>31033</t>
  </si>
  <si>
    <t>31033 大山町</t>
  </si>
  <si>
    <t>日南町</t>
  </si>
  <si>
    <t>31036</t>
  </si>
  <si>
    <t>31036 日南町</t>
  </si>
  <si>
    <t>31037</t>
  </si>
  <si>
    <t>31037 日野町</t>
  </si>
  <si>
    <t>江府町</t>
  </si>
  <si>
    <t>31038</t>
  </si>
  <si>
    <t>31038 江府町</t>
  </si>
  <si>
    <t>島根県</t>
    <rPh sb="0" eb="3">
      <t>シマネケン</t>
    </rPh>
    <phoneticPr fontId="20"/>
  </si>
  <si>
    <t>松江市</t>
  </si>
  <si>
    <t>32001</t>
  </si>
  <si>
    <t>32001 松江市</t>
  </si>
  <si>
    <t>浜田市</t>
  </si>
  <si>
    <t>32002</t>
  </si>
  <si>
    <t>32002 浜田市</t>
  </si>
  <si>
    <t>出雲市</t>
  </si>
  <si>
    <t>32003</t>
  </si>
  <si>
    <t>32003 出雲市</t>
  </si>
  <si>
    <t>益田市</t>
  </si>
  <si>
    <t>32004</t>
  </si>
  <si>
    <t>32004 益田市</t>
  </si>
  <si>
    <t>大田市</t>
  </si>
  <si>
    <t>32005</t>
  </si>
  <si>
    <t>32005 大田市</t>
  </si>
  <si>
    <t>安来市</t>
  </si>
  <si>
    <t>32006</t>
  </si>
  <si>
    <t>32006 安来市</t>
  </si>
  <si>
    <t>江津市</t>
  </si>
  <si>
    <t>32007</t>
  </si>
  <si>
    <t>32007 江津市</t>
  </si>
  <si>
    <t>川本町</t>
  </si>
  <si>
    <t>32036</t>
  </si>
  <si>
    <t>32036 川本町</t>
  </si>
  <si>
    <t>津和野町</t>
  </si>
  <si>
    <t>32049</t>
  </si>
  <si>
    <t>32049 津和野町</t>
  </si>
  <si>
    <t>海士町</t>
  </si>
  <si>
    <t>32057</t>
  </si>
  <si>
    <t>32057 海士町</t>
  </si>
  <si>
    <t>西ノ島町</t>
  </si>
  <si>
    <t>32058</t>
  </si>
  <si>
    <t>32058 西ノ島町</t>
  </si>
  <si>
    <t>知夫村</t>
  </si>
  <si>
    <t>32059</t>
  </si>
  <si>
    <t>32059 知夫村</t>
  </si>
  <si>
    <t>雲南市</t>
  </si>
  <si>
    <t>32061</t>
  </si>
  <si>
    <t>32061 雲南市</t>
  </si>
  <si>
    <t>奥出雲町</t>
  </si>
  <si>
    <t>32081</t>
  </si>
  <si>
    <t>32081 奥出雲町</t>
  </si>
  <si>
    <t>飯南町</t>
  </si>
  <si>
    <t>32082</t>
  </si>
  <si>
    <t>32082 飯南町</t>
  </si>
  <si>
    <t>32083</t>
  </si>
  <si>
    <t>32083 美郷町</t>
  </si>
  <si>
    <t>邑南町</t>
  </si>
  <si>
    <t>32084</t>
  </si>
  <si>
    <t>32084 邑南町</t>
  </si>
  <si>
    <t>吉賀町</t>
  </si>
  <si>
    <t>32085</t>
  </si>
  <si>
    <t>32085 吉賀町</t>
  </si>
  <si>
    <t>隠岐の島町</t>
  </si>
  <si>
    <t>32086</t>
  </si>
  <si>
    <t>32086 隠岐の島町</t>
  </si>
  <si>
    <t>岡山県</t>
    <rPh sb="0" eb="3">
      <t>オカヤマケン</t>
    </rPh>
    <phoneticPr fontId="20"/>
  </si>
  <si>
    <t>岡山市</t>
  </si>
  <si>
    <t>33001</t>
  </si>
  <si>
    <t>33001 岡山市</t>
  </si>
  <si>
    <t>倉敷市</t>
  </si>
  <si>
    <t>33002</t>
  </si>
  <si>
    <t>33002 倉敷市</t>
  </si>
  <si>
    <t>津山市</t>
  </si>
  <si>
    <t>33003</t>
  </si>
  <si>
    <t>33003 津山市</t>
  </si>
  <si>
    <t>玉野市</t>
  </si>
  <si>
    <t>33004</t>
  </si>
  <si>
    <t>33004 玉野市</t>
  </si>
  <si>
    <t>笠岡市</t>
  </si>
  <si>
    <t>33005</t>
  </si>
  <si>
    <t>33005 笠岡市</t>
  </si>
  <si>
    <t>井原市</t>
  </si>
  <si>
    <t>33006</t>
  </si>
  <si>
    <t>33006 井原市</t>
  </si>
  <si>
    <t>備前市</t>
  </si>
  <si>
    <t>33007</t>
  </si>
  <si>
    <t>33007 備前市</t>
  </si>
  <si>
    <t>総社市</t>
  </si>
  <si>
    <t>33008</t>
  </si>
  <si>
    <t>33008 総社市</t>
  </si>
  <si>
    <t>高梁市</t>
  </si>
  <si>
    <t>33009</t>
  </si>
  <si>
    <t>33009 高梁市</t>
  </si>
  <si>
    <t>新見市</t>
  </si>
  <si>
    <t>33010</t>
  </si>
  <si>
    <t>33010 新見市</t>
  </si>
  <si>
    <t>和気町</t>
  </si>
  <si>
    <t>33021</t>
  </si>
  <si>
    <t>33021 和気町</t>
  </si>
  <si>
    <t>早島町</t>
  </si>
  <si>
    <t>33029</t>
  </si>
  <si>
    <t>33029 早島町</t>
  </si>
  <si>
    <t>里庄町</t>
  </si>
  <si>
    <t>33036</t>
  </si>
  <si>
    <t>33036 里庄町</t>
  </si>
  <si>
    <t>矢掛町</t>
  </si>
  <si>
    <t>33037</t>
  </si>
  <si>
    <t>33037 矢掛町</t>
  </si>
  <si>
    <t>新庄村</t>
  </si>
  <si>
    <t>33056</t>
  </si>
  <si>
    <t>33056 新庄村</t>
  </si>
  <si>
    <t>勝央町</t>
  </si>
  <si>
    <t>33067</t>
  </si>
  <si>
    <t>33067 勝央町</t>
  </si>
  <si>
    <t>奈義町</t>
  </si>
  <si>
    <t>33068</t>
  </si>
  <si>
    <t>33068 奈義町</t>
  </si>
  <si>
    <t>美作市</t>
  </si>
  <si>
    <t>33071</t>
  </si>
  <si>
    <t>33071 美作市</t>
  </si>
  <si>
    <t>西粟倉村</t>
  </si>
  <si>
    <t>33075</t>
  </si>
  <si>
    <t>33075 西粟倉村</t>
  </si>
  <si>
    <t>久米南町</t>
  </si>
  <si>
    <t>33078</t>
  </si>
  <si>
    <t>33078 久米南町</t>
  </si>
  <si>
    <t>吉備中央町</t>
  </si>
  <si>
    <t>33081</t>
  </si>
  <si>
    <t>33081 吉備中央町</t>
  </si>
  <si>
    <t>瀬戸内市</t>
  </si>
  <si>
    <t>33082</t>
  </si>
  <si>
    <t>33082 瀬戸内市</t>
  </si>
  <si>
    <t>赤磐市</t>
  </si>
  <si>
    <t>33083</t>
  </si>
  <si>
    <t>33083 赤磐市</t>
  </si>
  <si>
    <t>真庭市</t>
  </si>
  <si>
    <t>33084</t>
  </si>
  <si>
    <t>33084 真庭市</t>
  </si>
  <si>
    <t>鏡野町</t>
  </si>
  <si>
    <t>33085</t>
  </si>
  <si>
    <t>33085 鏡野町</t>
  </si>
  <si>
    <t>美咲町</t>
  </si>
  <si>
    <t>33086</t>
  </si>
  <si>
    <t>33086 美咲町</t>
  </si>
  <si>
    <t>浅口市</t>
  </si>
  <si>
    <t>33087</t>
  </si>
  <si>
    <t>33087 浅口市</t>
  </si>
  <si>
    <t>広島県</t>
    <rPh sb="0" eb="3">
      <t>ヒロシマケン</t>
    </rPh>
    <phoneticPr fontId="20"/>
  </si>
  <si>
    <t>広島市</t>
  </si>
  <si>
    <t>34001</t>
  </si>
  <si>
    <t>34001 広島市</t>
  </si>
  <si>
    <t>呉市</t>
  </si>
  <si>
    <t>34002</t>
  </si>
  <si>
    <t>34002 呉市</t>
  </si>
  <si>
    <t>竹原市</t>
  </si>
  <si>
    <t>34003</t>
  </si>
  <si>
    <t>34003 竹原市</t>
  </si>
  <si>
    <t>三原市</t>
  </si>
  <si>
    <t>34004</t>
  </si>
  <si>
    <t>34004 三原市</t>
  </si>
  <si>
    <t>尾道市</t>
  </si>
  <si>
    <t>34005</t>
  </si>
  <si>
    <t>34005 尾道市</t>
  </si>
  <si>
    <t>福山市</t>
  </si>
  <si>
    <t>34008</t>
  </si>
  <si>
    <t>34008 福山市</t>
  </si>
  <si>
    <t>34009</t>
  </si>
  <si>
    <t>34009 府中市</t>
  </si>
  <si>
    <t>三次市</t>
  </si>
  <si>
    <t>34010</t>
  </si>
  <si>
    <t>34010 三次市</t>
  </si>
  <si>
    <t>庄原市</t>
  </si>
  <si>
    <t>34011</t>
  </si>
  <si>
    <t>34011 庄原市</t>
  </si>
  <si>
    <t>大竹市</t>
  </si>
  <si>
    <t>34012</t>
  </si>
  <si>
    <t>34012 大竹市</t>
  </si>
  <si>
    <t>府中町</t>
  </si>
  <si>
    <t>34014</t>
  </si>
  <si>
    <t>34014 府中町</t>
  </si>
  <si>
    <t>海田町</t>
  </si>
  <si>
    <t>34016</t>
  </si>
  <si>
    <t>34016 海田町</t>
  </si>
  <si>
    <t>熊野町</t>
  </si>
  <si>
    <t>34019</t>
  </si>
  <si>
    <t>34019 熊野町</t>
  </si>
  <si>
    <t>坂町</t>
  </si>
  <si>
    <t>34021</t>
  </si>
  <si>
    <t>34021 坂町</t>
  </si>
  <si>
    <t>江田島市</t>
  </si>
  <si>
    <t>34022</t>
  </si>
  <si>
    <t>34022 江田島市</t>
  </si>
  <si>
    <t>廿日市市</t>
  </si>
  <si>
    <t>34028</t>
  </si>
  <si>
    <t>34028 廿日市市</t>
  </si>
  <si>
    <t>安芸太田町</t>
  </si>
  <si>
    <t>34044</t>
  </si>
  <si>
    <t>34044 安芸太田町</t>
  </si>
  <si>
    <t>北広島町</t>
  </si>
  <si>
    <t>34047</t>
  </si>
  <si>
    <t>34047 北広島町</t>
  </si>
  <si>
    <t>安芸高田市</t>
  </si>
  <si>
    <t>34051</t>
  </si>
  <si>
    <t>34051 安芸高田市</t>
  </si>
  <si>
    <t>東広島市</t>
  </si>
  <si>
    <t>34058</t>
  </si>
  <si>
    <t>34058 東広島市</t>
  </si>
  <si>
    <t>大崎上島町</t>
  </si>
  <si>
    <t>34073</t>
  </si>
  <si>
    <t>34073 大崎上島町</t>
  </si>
  <si>
    <t>世羅町</t>
  </si>
  <si>
    <t>34081</t>
  </si>
  <si>
    <t>34081 世羅町</t>
  </si>
  <si>
    <t>神石高原町</t>
  </si>
  <si>
    <t>34092</t>
  </si>
  <si>
    <t>34092 神石高原町</t>
  </si>
  <si>
    <t>山口県</t>
    <rPh sb="0" eb="3">
      <t>ヤマグチケン</t>
    </rPh>
    <phoneticPr fontId="20"/>
  </si>
  <si>
    <t>下関市</t>
  </si>
  <si>
    <t>35001</t>
  </si>
  <si>
    <t>35001 下関市</t>
  </si>
  <si>
    <t>宇部市</t>
  </si>
  <si>
    <t>35002</t>
  </si>
  <si>
    <t>35002 宇部市</t>
  </si>
  <si>
    <t>山口市</t>
  </si>
  <si>
    <t>35003</t>
  </si>
  <si>
    <t>35003 山口市</t>
  </si>
  <si>
    <t>防府市</t>
  </si>
  <si>
    <t>35006</t>
  </si>
  <si>
    <t>35006 防府市</t>
  </si>
  <si>
    <t>下松市</t>
  </si>
  <si>
    <t>35007</t>
  </si>
  <si>
    <t>35007 下松市</t>
  </si>
  <si>
    <t>岩国市</t>
  </si>
  <si>
    <t>35008</t>
  </si>
  <si>
    <t>35008 岩国市</t>
  </si>
  <si>
    <t>山陽小野田市</t>
  </si>
  <si>
    <t>35009</t>
  </si>
  <si>
    <t>35009 山陽小野田市</t>
  </si>
  <si>
    <t>光市</t>
  </si>
  <si>
    <t>35010</t>
  </si>
  <si>
    <t>35010 光市</t>
  </si>
  <si>
    <t>柳井市</t>
  </si>
  <si>
    <t>35012</t>
  </si>
  <si>
    <t>35012 柳井市</t>
  </si>
  <si>
    <t>美祢市</t>
  </si>
  <si>
    <t>35013</t>
  </si>
  <si>
    <t>35013 美祢市</t>
  </si>
  <si>
    <t>周防大島町</t>
  </si>
  <si>
    <t>35015</t>
  </si>
  <si>
    <t>35015 周防大島町</t>
  </si>
  <si>
    <t>和木町</t>
  </si>
  <si>
    <t>35019</t>
  </si>
  <si>
    <t>35019 和木町</t>
  </si>
  <si>
    <t>上関町</t>
  </si>
  <si>
    <t>35028</t>
  </si>
  <si>
    <t>35028 上関町</t>
  </si>
  <si>
    <t>田布施町</t>
  </si>
  <si>
    <t>35030</t>
  </si>
  <si>
    <t>35030 田布施町</t>
  </si>
  <si>
    <t>平生町</t>
  </si>
  <si>
    <t>35031</t>
  </si>
  <si>
    <t>35031 平生町</t>
  </si>
  <si>
    <t>阿武町</t>
  </si>
  <si>
    <t>35052</t>
  </si>
  <si>
    <t>35052 阿武町</t>
  </si>
  <si>
    <t>周南市</t>
  </si>
  <si>
    <t>35059</t>
  </si>
  <si>
    <t>35059 周南市</t>
  </si>
  <si>
    <t>萩市</t>
  </si>
  <si>
    <t>35060</t>
  </si>
  <si>
    <t>35060 萩市</t>
  </si>
  <si>
    <t>長門市</t>
  </si>
  <si>
    <t>35061</t>
  </si>
  <si>
    <t>35061 長門市</t>
  </si>
  <si>
    <t>徳島県</t>
    <rPh sb="0" eb="3">
      <t>トクシマケン</t>
    </rPh>
    <phoneticPr fontId="20"/>
  </si>
  <si>
    <t>徳島市</t>
  </si>
  <si>
    <t>36001</t>
  </si>
  <si>
    <t>36001 徳島市</t>
  </si>
  <si>
    <t>鳴門市</t>
  </si>
  <si>
    <t>36002</t>
  </si>
  <si>
    <t>36002 鳴門市</t>
  </si>
  <si>
    <t>小松島市</t>
  </si>
  <si>
    <t>36003</t>
  </si>
  <si>
    <t>36003 小松島市</t>
  </si>
  <si>
    <t>阿南市</t>
  </si>
  <si>
    <t>36004</t>
  </si>
  <si>
    <t>36004 阿南市</t>
  </si>
  <si>
    <t>勝浦町</t>
  </si>
  <si>
    <t>36005</t>
  </si>
  <si>
    <t>36005 勝浦町</t>
  </si>
  <si>
    <t>上勝町</t>
  </si>
  <si>
    <t>36006</t>
  </si>
  <si>
    <t>36006 上勝町</t>
  </si>
  <si>
    <t>佐那河内村</t>
  </si>
  <si>
    <t>36007</t>
  </si>
  <si>
    <t>36007 佐那河内村</t>
  </si>
  <si>
    <t>石井町</t>
  </si>
  <si>
    <t>36008</t>
  </si>
  <si>
    <t>36008 石井町</t>
  </si>
  <si>
    <t>神山町</t>
  </si>
  <si>
    <t>36009</t>
  </si>
  <si>
    <t>36009 神山町</t>
  </si>
  <si>
    <t>牟岐町</t>
  </si>
  <si>
    <t>36019</t>
  </si>
  <si>
    <t>36019 牟岐町</t>
  </si>
  <si>
    <t>松茂町</t>
  </si>
  <si>
    <t>36023</t>
  </si>
  <si>
    <t>36023 松茂町</t>
  </si>
  <si>
    <t>北島町</t>
  </si>
  <si>
    <t>36024</t>
  </si>
  <si>
    <t>36024 北島町</t>
  </si>
  <si>
    <t>藍住町</t>
  </si>
  <si>
    <t>36025</t>
  </si>
  <si>
    <t>36025 藍住町</t>
  </si>
  <si>
    <t>板野町</t>
  </si>
  <si>
    <t>36026</t>
  </si>
  <si>
    <t>36026 板野町</t>
  </si>
  <si>
    <t>上板町</t>
  </si>
  <si>
    <t>36027</t>
  </si>
  <si>
    <t>36027 上板町</t>
  </si>
  <si>
    <t>吉野川市</t>
  </si>
  <si>
    <t>36051</t>
  </si>
  <si>
    <t>36051 吉野川市</t>
  </si>
  <si>
    <t>阿波市</t>
  </si>
  <si>
    <t>36052</t>
  </si>
  <si>
    <t>36052 阿波市</t>
  </si>
  <si>
    <t>美馬市</t>
  </si>
  <si>
    <t>36053</t>
  </si>
  <si>
    <t>36053 美馬市</t>
  </si>
  <si>
    <t>三好市</t>
  </si>
  <si>
    <t>36054</t>
  </si>
  <si>
    <t>36054 三好市</t>
  </si>
  <si>
    <t>つるぎ町</t>
  </si>
  <si>
    <t>36061</t>
  </si>
  <si>
    <t>36061 つるぎ町</t>
  </si>
  <si>
    <t>那賀町</t>
  </si>
  <si>
    <t>36062</t>
  </si>
  <si>
    <t>36062 那賀町</t>
  </si>
  <si>
    <t>東みよし町</t>
  </si>
  <si>
    <t>36063</t>
  </si>
  <si>
    <t>36063 東みよし町</t>
  </si>
  <si>
    <t>美波町</t>
  </si>
  <si>
    <t>36064</t>
  </si>
  <si>
    <t>36064 美波町</t>
  </si>
  <si>
    <t>海陽町</t>
  </si>
  <si>
    <t>36065</t>
  </si>
  <si>
    <t>36065 海陽町</t>
  </si>
  <si>
    <t>香川県</t>
    <rPh sb="0" eb="3">
      <t>カガワケン</t>
    </rPh>
    <phoneticPr fontId="20"/>
  </si>
  <si>
    <t>高松市</t>
  </si>
  <si>
    <t>37001</t>
  </si>
  <si>
    <t>37001 高松市</t>
  </si>
  <si>
    <t>丸亀市</t>
  </si>
  <si>
    <t>37002</t>
  </si>
  <si>
    <t>37002 丸亀市</t>
  </si>
  <si>
    <t>坂出市</t>
  </si>
  <si>
    <t>37003</t>
  </si>
  <si>
    <t>37003 坂出市</t>
  </si>
  <si>
    <t>善通寺市</t>
  </si>
  <si>
    <t>37004</t>
  </si>
  <si>
    <t>37004 善通寺市</t>
  </si>
  <si>
    <t>観音寺市</t>
  </si>
  <si>
    <t>37005</t>
  </si>
  <si>
    <t>37005 観音寺市</t>
  </si>
  <si>
    <t>土庄町</t>
  </si>
  <si>
    <t>37015</t>
  </si>
  <si>
    <t>37015 土庄町</t>
  </si>
  <si>
    <t>三木町</t>
  </si>
  <si>
    <t>37017</t>
  </si>
  <si>
    <t>37017 三木町</t>
  </si>
  <si>
    <t>直島町</t>
  </si>
  <si>
    <t>37024</t>
  </si>
  <si>
    <t>37024 直島町</t>
  </si>
  <si>
    <t>宇多津町</t>
  </si>
  <si>
    <t>37029</t>
  </si>
  <si>
    <t>37029 宇多津町</t>
  </si>
  <si>
    <t>琴平町</t>
  </si>
  <si>
    <t>37032</t>
  </si>
  <si>
    <t>37032 琴平町</t>
  </si>
  <si>
    <t>多度津町</t>
  </si>
  <si>
    <t>37033</t>
  </si>
  <si>
    <t>37033 多度津町</t>
  </si>
  <si>
    <t>さぬき市</t>
  </si>
  <si>
    <t>37045</t>
  </si>
  <si>
    <t>37045 さぬき市</t>
  </si>
  <si>
    <t>東かがわ市</t>
  </si>
  <si>
    <t>37046</t>
  </si>
  <si>
    <t>37046 東かがわ市</t>
  </si>
  <si>
    <t>三豊市</t>
  </si>
  <si>
    <t>37047</t>
  </si>
  <si>
    <t>37047 三豊市</t>
  </si>
  <si>
    <t>まんのう町</t>
  </si>
  <si>
    <t>37048</t>
  </si>
  <si>
    <t>37048 まんのう町</t>
  </si>
  <si>
    <t>小豆島町</t>
  </si>
  <si>
    <t>37049</t>
  </si>
  <si>
    <t>37049 小豆島町</t>
  </si>
  <si>
    <t>綾川町</t>
  </si>
  <si>
    <t>37050</t>
  </si>
  <si>
    <t>37050 綾川町</t>
  </si>
  <si>
    <t>愛媛県</t>
    <rPh sb="0" eb="3">
      <t>エヒメケン</t>
    </rPh>
    <phoneticPr fontId="20"/>
  </si>
  <si>
    <t>松山市</t>
  </si>
  <si>
    <t>38001</t>
  </si>
  <si>
    <t>38001 松山市</t>
  </si>
  <si>
    <t>今治市</t>
  </si>
  <si>
    <t>38002</t>
  </si>
  <si>
    <t>38002 今治市</t>
  </si>
  <si>
    <t>宇和島市</t>
  </si>
  <si>
    <t>38003</t>
  </si>
  <si>
    <t>38003 宇和島市</t>
  </si>
  <si>
    <t>八幡浜市</t>
  </si>
  <si>
    <t>38004</t>
  </si>
  <si>
    <t>38004 八幡浜市</t>
  </si>
  <si>
    <t>新居浜市</t>
  </si>
  <si>
    <t>38005</t>
  </si>
  <si>
    <t>38005 新居浜市</t>
  </si>
  <si>
    <t>西条市</t>
  </si>
  <si>
    <t>38006</t>
  </si>
  <si>
    <t>38006 西条市</t>
  </si>
  <si>
    <t>大洲市</t>
  </si>
  <si>
    <t>38007</t>
  </si>
  <si>
    <t>38007 大洲市</t>
  </si>
  <si>
    <t>四国中央市</t>
  </si>
  <si>
    <t>38009</t>
  </si>
  <si>
    <t>38009 四国中央市</t>
  </si>
  <si>
    <t>伊予市</t>
  </si>
  <si>
    <t>38010</t>
  </si>
  <si>
    <t>38010 伊予市</t>
  </si>
  <si>
    <t>上島町</t>
  </si>
  <si>
    <t>38027</t>
  </si>
  <si>
    <t>38027 上島町</t>
  </si>
  <si>
    <t>東温市</t>
  </si>
  <si>
    <t>38033</t>
  </si>
  <si>
    <t>38033 東温市</t>
  </si>
  <si>
    <t>久万高原町</t>
  </si>
  <si>
    <t>38036</t>
  </si>
  <si>
    <t>38036 久万高原町</t>
  </si>
  <si>
    <t>38041</t>
  </si>
  <si>
    <t>38041 松前町</t>
  </si>
  <si>
    <t>砥部町</t>
  </si>
  <si>
    <t>38042</t>
  </si>
  <si>
    <t>38042 砥部町</t>
  </si>
  <si>
    <t>内子町</t>
  </si>
  <si>
    <t>38047</t>
  </si>
  <si>
    <t>38047 内子町</t>
  </si>
  <si>
    <t>伊方町</t>
  </si>
  <si>
    <t>38052</t>
  </si>
  <si>
    <t>38052 伊方町</t>
  </si>
  <si>
    <t>西予市</t>
  </si>
  <si>
    <t>38057</t>
  </si>
  <si>
    <t>38057 西予市</t>
  </si>
  <si>
    <t>鬼北町</t>
  </si>
  <si>
    <t>38062</t>
  </si>
  <si>
    <t>38062 鬼北町</t>
  </si>
  <si>
    <t>松野町</t>
  </si>
  <si>
    <t>38063</t>
  </si>
  <si>
    <t>38063 松野町</t>
  </si>
  <si>
    <t>愛南町</t>
  </si>
  <si>
    <t>38069</t>
  </si>
  <si>
    <t>38069 愛南町</t>
  </si>
  <si>
    <t>高知県</t>
    <rPh sb="0" eb="3">
      <t>コウチケン</t>
    </rPh>
    <phoneticPr fontId="20"/>
  </si>
  <si>
    <t>高知市</t>
  </si>
  <si>
    <t>39001</t>
  </si>
  <si>
    <t>39001 高知市</t>
  </si>
  <si>
    <t>室戸市</t>
  </si>
  <si>
    <t>39002</t>
  </si>
  <si>
    <t>39002 室戸市</t>
  </si>
  <si>
    <t>安芸市</t>
  </si>
  <si>
    <t>39003</t>
  </si>
  <si>
    <t>39003 安芸市</t>
  </si>
  <si>
    <t>南国市</t>
  </si>
  <si>
    <t>39004</t>
  </si>
  <si>
    <t>39004 南国市</t>
  </si>
  <si>
    <t>土佐市</t>
  </si>
  <si>
    <t>39005</t>
  </si>
  <si>
    <t>39005 土佐市</t>
  </si>
  <si>
    <t>須崎市</t>
  </si>
  <si>
    <t>39006</t>
  </si>
  <si>
    <t>39006 須崎市</t>
  </si>
  <si>
    <t>四万十市</t>
  </si>
  <si>
    <t>39007</t>
  </si>
  <si>
    <t>39007 四万十市</t>
  </si>
  <si>
    <t>土佐清水市</t>
  </si>
  <si>
    <t>39008</t>
  </si>
  <si>
    <t>39008 土佐清水市</t>
  </si>
  <si>
    <t>宿毛市</t>
  </si>
  <si>
    <t>39009</t>
  </si>
  <si>
    <t>39009 宿毛市</t>
  </si>
  <si>
    <t>東洋町</t>
  </si>
  <si>
    <t>39010</t>
  </si>
  <si>
    <t>39010 東洋町</t>
  </si>
  <si>
    <t>奈半利町</t>
  </si>
  <si>
    <t>39011</t>
  </si>
  <si>
    <t>39011 奈半利町</t>
  </si>
  <si>
    <t>田野町</t>
  </si>
  <si>
    <t>39012</t>
  </si>
  <si>
    <t>39012 田野町</t>
  </si>
  <si>
    <t>安田町</t>
  </si>
  <si>
    <t>39013</t>
  </si>
  <si>
    <t>39013 安田町</t>
  </si>
  <si>
    <t>北川村</t>
  </si>
  <si>
    <t>39014</t>
  </si>
  <si>
    <t>39014 北川村</t>
  </si>
  <si>
    <t>馬路村</t>
  </si>
  <si>
    <t>39015</t>
  </si>
  <si>
    <t>39015 馬路村</t>
  </si>
  <si>
    <t>芸西村</t>
  </si>
  <si>
    <t>39016</t>
  </si>
  <si>
    <t>39016 芸西村</t>
  </si>
  <si>
    <t>香美市</t>
  </si>
  <si>
    <t>39017</t>
  </si>
  <si>
    <t>39017 香美市</t>
  </si>
  <si>
    <t>香南市</t>
  </si>
  <si>
    <t>39022</t>
  </si>
  <si>
    <t>39022 香南市</t>
  </si>
  <si>
    <t>大川村</t>
  </si>
  <si>
    <t>39026</t>
  </si>
  <si>
    <t>39026 大川村</t>
  </si>
  <si>
    <t>土佐町</t>
  </si>
  <si>
    <t>39027</t>
  </si>
  <si>
    <t>39027 土佐町</t>
  </si>
  <si>
    <t>本山町</t>
  </si>
  <si>
    <t>39030</t>
  </si>
  <si>
    <t>39030 本山町</t>
  </si>
  <si>
    <t>大豊町</t>
  </si>
  <si>
    <t>39031</t>
  </si>
  <si>
    <t>39031 大豊町</t>
  </si>
  <si>
    <t>いの町</t>
  </si>
  <si>
    <t>39032</t>
  </si>
  <si>
    <t>39032 いの町</t>
  </si>
  <si>
    <t>仁淀川町</t>
  </si>
  <si>
    <t>39036</t>
  </si>
  <si>
    <t>39036 仁淀川町</t>
  </si>
  <si>
    <t>佐川町</t>
  </si>
  <si>
    <t>39037</t>
  </si>
  <si>
    <t>39037 佐川町</t>
  </si>
  <si>
    <t>越知町</t>
  </si>
  <si>
    <t>39038</t>
  </si>
  <si>
    <t>39038 越知町</t>
  </si>
  <si>
    <t>中土佐町</t>
  </si>
  <si>
    <t>39039</t>
  </si>
  <si>
    <t>39039 中土佐町</t>
  </si>
  <si>
    <t>四万十町</t>
  </si>
  <si>
    <t>39040</t>
  </si>
  <si>
    <t>39040 四万十町</t>
  </si>
  <si>
    <t>日高村</t>
  </si>
  <si>
    <t>39041</t>
  </si>
  <si>
    <t>39041 日高村</t>
  </si>
  <si>
    <t>津野町</t>
  </si>
  <si>
    <t>39042</t>
  </si>
  <si>
    <t>39042 津野町</t>
  </si>
  <si>
    <t>梼原町</t>
  </si>
  <si>
    <t>39046</t>
  </si>
  <si>
    <t>39046 梼原町</t>
  </si>
  <si>
    <t>黒潮町</t>
  </si>
  <si>
    <t>39048</t>
  </si>
  <si>
    <t>39048 黒潮町</t>
  </si>
  <si>
    <t>大月町</t>
  </si>
  <si>
    <t>39050</t>
  </si>
  <si>
    <t>39050 大月町</t>
  </si>
  <si>
    <t>三原村</t>
  </si>
  <si>
    <t>39053</t>
  </si>
  <si>
    <t>39053 三原村</t>
  </si>
  <si>
    <t>福岡県</t>
    <rPh sb="0" eb="3">
      <t>フクオカケン</t>
    </rPh>
    <phoneticPr fontId="20"/>
  </si>
  <si>
    <t>北九州市</t>
  </si>
  <si>
    <t>40001</t>
  </si>
  <si>
    <t>40001 北九州市</t>
  </si>
  <si>
    <t>福岡市</t>
  </si>
  <si>
    <t>40002</t>
  </si>
  <si>
    <t>40002 福岡市</t>
  </si>
  <si>
    <t>大牟田市</t>
  </si>
  <si>
    <t>40003</t>
  </si>
  <si>
    <t>40003 大牟田市</t>
  </si>
  <si>
    <t>久留米市</t>
  </si>
  <si>
    <t>40004</t>
  </si>
  <si>
    <t>40004 久留米市</t>
  </si>
  <si>
    <t>直方市</t>
  </si>
  <si>
    <t>40005</t>
  </si>
  <si>
    <t>40005 直方市</t>
  </si>
  <si>
    <t>飯塚市</t>
  </si>
  <si>
    <t>40006</t>
  </si>
  <si>
    <t>40006 飯塚市</t>
  </si>
  <si>
    <t>田川市</t>
  </si>
  <si>
    <t>40007</t>
  </si>
  <si>
    <t>40007 田川市</t>
  </si>
  <si>
    <t>柳川市</t>
  </si>
  <si>
    <t>40008</t>
  </si>
  <si>
    <t>40008 柳川市</t>
  </si>
  <si>
    <t>嘉麻市</t>
  </si>
  <si>
    <t>40009</t>
  </si>
  <si>
    <t>40009 嘉麻市</t>
  </si>
  <si>
    <t>朝倉市</t>
  </si>
  <si>
    <t>40010</t>
  </si>
  <si>
    <t>40010 朝倉市</t>
  </si>
  <si>
    <t>八女市</t>
  </si>
  <si>
    <t>40011</t>
  </si>
  <si>
    <t>40011 八女市</t>
  </si>
  <si>
    <t>筑後市</t>
  </si>
  <si>
    <t>40012</t>
  </si>
  <si>
    <t>40012 筑後市</t>
  </si>
  <si>
    <t>大川市</t>
  </si>
  <si>
    <t>40013</t>
  </si>
  <si>
    <t>40013 大川市</t>
  </si>
  <si>
    <t>行橋市</t>
  </si>
  <si>
    <t>40014</t>
  </si>
  <si>
    <t>40014 行橋市</t>
  </si>
  <si>
    <t>豊前市</t>
  </si>
  <si>
    <t>40015</t>
  </si>
  <si>
    <t>40015 豊前市</t>
  </si>
  <si>
    <t>中間市</t>
  </si>
  <si>
    <t>40016</t>
  </si>
  <si>
    <t>40016 中間市</t>
  </si>
  <si>
    <t>小郡市</t>
  </si>
  <si>
    <t>40017</t>
  </si>
  <si>
    <t>40017 小郡市</t>
  </si>
  <si>
    <t>筑紫野市</t>
  </si>
  <si>
    <t>40018</t>
  </si>
  <si>
    <t>40018 筑紫野市</t>
  </si>
  <si>
    <t>春日市</t>
  </si>
  <si>
    <t>40019</t>
  </si>
  <si>
    <t>40019 春日市</t>
  </si>
  <si>
    <t>大野城市</t>
  </si>
  <si>
    <t>40020</t>
  </si>
  <si>
    <t>40020 大野城市</t>
  </si>
  <si>
    <t>太宰府市</t>
  </si>
  <si>
    <t>40021</t>
  </si>
  <si>
    <t>40021 太宰府市</t>
  </si>
  <si>
    <t>那珂川市</t>
    <rPh sb="3" eb="4">
      <t>シ</t>
    </rPh>
    <phoneticPr fontId="20"/>
  </si>
  <si>
    <t>40022</t>
  </si>
  <si>
    <t>40022 那珂川市</t>
  </si>
  <si>
    <t>宇美町</t>
  </si>
  <si>
    <t>40024</t>
  </si>
  <si>
    <t>40024 宇美町</t>
  </si>
  <si>
    <t>篠栗町</t>
  </si>
  <si>
    <t>40025</t>
  </si>
  <si>
    <t>40025 篠栗町</t>
  </si>
  <si>
    <t>志免町</t>
  </si>
  <si>
    <t>40026</t>
  </si>
  <si>
    <t>40026 志免町</t>
  </si>
  <si>
    <t>須恵町</t>
  </si>
  <si>
    <t>40027</t>
  </si>
  <si>
    <t>40027 須恵町</t>
  </si>
  <si>
    <t>新宮町</t>
  </si>
  <si>
    <t>40028</t>
  </si>
  <si>
    <t>40028 新宮町</t>
  </si>
  <si>
    <t>古賀市</t>
  </si>
  <si>
    <t>40029</t>
  </si>
  <si>
    <t>40029 古賀市</t>
  </si>
  <si>
    <t>久山町</t>
  </si>
  <si>
    <t>40030</t>
  </si>
  <si>
    <t>40030 久山町</t>
  </si>
  <si>
    <t>粕屋町</t>
  </si>
  <si>
    <t>40031</t>
  </si>
  <si>
    <t>40031 粕屋町</t>
  </si>
  <si>
    <t>宗像市</t>
  </si>
  <si>
    <t>40032</t>
  </si>
  <si>
    <t>40032 宗像市</t>
  </si>
  <si>
    <t>福津市</t>
  </si>
  <si>
    <t>40033</t>
  </si>
  <si>
    <t>40033 福津市</t>
  </si>
  <si>
    <t>芦屋町</t>
  </si>
  <si>
    <t>40037</t>
  </si>
  <si>
    <t>40037 芦屋町</t>
  </si>
  <si>
    <t>水巻町</t>
  </si>
  <si>
    <t>40038</t>
  </si>
  <si>
    <t>40038 水巻町</t>
  </si>
  <si>
    <t>岡垣町</t>
  </si>
  <si>
    <t>40039</t>
  </si>
  <si>
    <t>40039 岡垣町</t>
  </si>
  <si>
    <t>遠賀町</t>
  </si>
  <si>
    <t>40040</t>
  </si>
  <si>
    <t>40040 遠賀町</t>
  </si>
  <si>
    <t>小竹町</t>
  </si>
  <si>
    <t>40041</t>
  </si>
  <si>
    <t>40041 小竹町</t>
  </si>
  <si>
    <t>鞍手町</t>
  </si>
  <si>
    <t>40042</t>
  </si>
  <si>
    <t>40042 鞍手町</t>
  </si>
  <si>
    <t>宮若市</t>
  </si>
  <si>
    <t>40043</t>
  </si>
  <si>
    <t>40043 宮若市</t>
  </si>
  <si>
    <t>桂川町</t>
  </si>
  <si>
    <t>40045</t>
  </si>
  <si>
    <t>40045 桂川町</t>
  </si>
  <si>
    <t>筑前町</t>
  </si>
  <si>
    <t>40055</t>
  </si>
  <si>
    <t>40055 筑前町</t>
  </si>
  <si>
    <t>東峰村</t>
  </si>
  <si>
    <t>40057</t>
  </si>
  <si>
    <t>40057 東峰村</t>
  </si>
  <si>
    <t>糸島市</t>
  </si>
  <si>
    <t>40059</t>
  </si>
  <si>
    <t>40059 糸島市</t>
  </si>
  <si>
    <t>うきは市</t>
  </si>
  <si>
    <t>40062</t>
  </si>
  <si>
    <t>40062 うきは市</t>
  </si>
  <si>
    <t>大刀洗町</t>
  </si>
  <si>
    <t>40066</t>
  </si>
  <si>
    <t>40066 大刀洗町</t>
  </si>
  <si>
    <t>大木町</t>
  </si>
  <si>
    <t>40068</t>
  </si>
  <si>
    <t>40068 大木町</t>
  </si>
  <si>
    <t>40073</t>
  </si>
  <si>
    <t>40073 広川町</t>
  </si>
  <si>
    <t>みやま市</t>
  </si>
  <si>
    <t>40076</t>
  </si>
  <si>
    <t>40076 みやま市</t>
  </si>
  <si>
    <t>香春町</t>
  </si>
  <si>
    <t>40081</t>
  </si>
  <si>
    <t>40081 香春町</t>
  </si>
  <si>
    <t>添田町</t>
  </si>
  <si>
    <t>40082</t>
  </si>
  <si>
    <t>40082 添田町</t>
  </si>
  <si>
    <t>福智町</t>
  </si>
  <si>
    <t>40083</t>
  </si>
  <si>
    <t>40083 福智町</t>
  </si>
  <si>
    <t>糸田町</t>
  </si>
  <si>
    <t>40084</t>
  </si>
  <si>
    <t>40084 糸田町</t>
  </si>
  <si>
    <t>40085</t>
  </si>
  <si>
    <t>40085 川崎町</t>
  </si>
  <si>
    <t>088</t>
  </si>
  <si>
    <t>大任町</t>
  </si>
  <si>
    <t>40088</t>
  </si>
  <si>
    <t>40088 大任町</t>
  </si>
  <si>
    <t>赤村</t>
  </si>
  <si>
    <t>40089</t>
  </si>
  <si>
    <t>40089 赤村</t>
  </si>
  <si>
    <t>苅田町</t>
  </si>
  <si>
    <t>40090</t>
  </si>
  <si>
    <t>40090 苅田町</t>
  </si>
  <si>
    <t>みやこ町</t>
  </si>
  <si>
    <t>40091</t>
  </si>
  <si>
    <t>40091 みやこ町</t>
  </si>
  <si>
    <t>築上町</t>
  </si>
  <si>
    <t>40094</t>
  </si>
  <si>
    <t>40094 築上町</t>
  </si>
  <si>
    <t>吉富町</t>
  </si>
  <si>
    <t>40095</t>
  </si>
  <si>
    <t>40095 吉富町</t>
  </si>
  <si>
    <t>上毛町</t>
  </si>
  <si>
    <t>40097</t>
  </si>
  <si>
    <t>40097 上毛町</t>
  </si>
  <si>
    <t>佐賀県</t>
    <rPh sb="0" eb="3">
      <t>サガケン</t>
    </rPh>
    <phoneticPr fontId="20"/>
  </si>
  <si>
    <t>佐賀市</t>
  </si>
  <si>
    <t>41001</t>
  </si>
  <si>
    <t>41001 佐賀市</t>
  </si>
  <si>
    <t>唐津市</t>
  </si>
  <si>
    <t>41002</t>
  </si>
  <si>
    <t>41002 唐津市</t>
  </si>
  <si>
    <t>鳥栖市</t>
  </si>
  <si>
    <t>41003</t>
  </si>
  <si>
    <t>41003 鳥栖市</t>
  </si>
  <si>
    <t>多久市</t>
  </si>
  <si>
    <t>41004</t>
  </si>
  <si>
    <t>41004 多久市</t>
  </si>
  <si>
    <t>伊万里市</t>
  </si>
  <si>
    <t>41005</t>
  </si>
  <si>
    <t>41005 伊万里市</t>
  </si>
  <si>
    <t>武雄市</t>
  </si>
  <si>
    <t>41006</t>
  </si>
  <si>
    <t>41006 武雄市</t>
  </si>
  <si>
    <t>鹿島市</t>
  </si>
  <si>
    <t>41007</t>
  </si>
  <si>
    <t>41007 鹿島市</t>
  </si>
  <si>
    <t>神埼市</t>
  </si>
  <si>
    <t>41014</t>
  </si>
  <si>
    <t>41014 神埼市</t>
  </si>
  <si>
    <t>吉野ヶ里町</t>
  </si>
  <si>
    <t>41016</t>
  </si>
  <si>
    <t>41016 吉野ヶ里町</t>
  </si>
  <si>
    <t>基山町</t>
  </si>
  <si>
    <t>41020</t>
  </si>
  <si>
    <t>41020 基山町</t>
  </si>
  <si>
    <t>みやき町</t>
  </si>
  <si>
    <t>41021</t>
  </si>
  <si>
    <t>41021 みやき町</t>
  </si>
  <si>
    <t>上峰町</t>
  </si>
  <si>
    <t>41024</t>
  </si>
  <si>
    <t>41024 上峰町</t>
  </si>
  <si>
    <t>小城市</t>
  </si>
  <si>
    <t>41025</t>
  </si>
  <si>
    <t>41025 小城市</t>
  </si>
  <si>
    <t>玄海町</t>
  </si>
  <si>
    <t>41035</t>
  </si>
  <si>
    <t>41035 玄海町</t>
  </si>
  <si>
    <t>有田町</t>
  </si>
  <si>
    <t>41038</t>
  </si>
  <si>
    <t>41038 有田町</t>
  </si>
  <si>
    <t>大町町</t>
  </si>
  <si>
    <t>41042</t>
  </si>
  <si>
    <t>41042 大町町</t>
  </si>
  <si>
    <t>江北町</t>
  </si>
  <si>
    <t>41043</t>
  </si>
  <si>
    <t>41043 江北町</t>
  </si>
  <si>
    <t>白石町</t>
  </si>
  <si>
    <t>41044</t>
  </si>
  <si>
    <t>41044 白石町</t>
  </si>
  <si>
    <t>太良町</t>
  </si>
  <si>
    <t>41047</t>
  </si>
  <si>
    <t>41047 太良町</t>
  </si>
  <si>
    <t>嬉野市</t>
  </si>
  <si>
    <t>41048</t>
  </si>
  <si>
    <t>41048 嬉野市</t>
  </si>
  <si>
    <t>長崎県</t>
    <rPh sb="0" eb="3">
      <t>ナガサキケン</t>
    </rPh>
    <phoneticPr fontId="20"/>
  </si>
  <si>
    <t>長崎市</t>
  </si>
  <si>
    <t>42001</t>
  </si>
  <si>
    <t>42001 長崎市</t>
  </si>
  <si>
    <t>佐世保市</t>
  </si>
  <si>
    <t>42002</t>
  </si>
  <si>
    <t>42002 佐世保市</t>
  </si>
  <si>
    <t>島原市</t>
  </si>
  <si>
    <t>42003</t>
  </si>
  <si>
    <t>42003 島原市</t>
  </si>
  <si>
    <t>諫早市</t>
  </si>
  <si>
    <t>42004</t>
  </si>
  <si>
    <t>42004 諫早市</t>
  </si>
  <si>
    <t>大村市</t>
  </si>
  <si>
    <t>42005</t>
  </si>
  <si>
    <t>42005 大村市</t>
  </si>
  <si>
    <t>平戸市</t>
  </si>
  <si>
    <t>42007</t>
  </si>
  <si>
    <t>42007 平戸市</t>
  </si>
  <si>
    <t>松浦市</t>
  </si>
  <si>
    <t>42008</t>
  </si>
  <si>
    <t>42008 松浦市</t>
  </si>
  <si>
    <t>長与町</t>
  </si>
  <si>
    <t>42015</t>
  </si>
  <si>
    <t>42015 長与町</t>
  </si>
  <si>
    <t>時津町</t>
  </si>
  <si>
    <t>42016</t>
  </si>
  <si>
    <t>42016 時津町</t>
  </si>
  <si>
    <t>東彼杵町</t>
  </si>
  <si>
    <t>42024</t>
  </si>
  <si>
    <t>42024 東彼杵町</t>
  </si>
  <si>
    <t>川棚町</t>
  </si>
  <si>
    <t>42025</t>
  </si>
  <si>
    <t>42025 川棚町</t>
  </si>
  <si>
    <t>波佐見町</t>
  </si>
  <si>
    <t>42026</t>
  </si>
  <si>
    <t>42026 波佐見町</t>
  </si>
  <si>
    <t>小値賀町</t>
  </si>
  <si>
    <t>42049</t>
  </si>
  <si>
    <t>42049 小値賀町</t>
  </si>
  <si>
    <t>佐々町</t>
  </si>
  <si>
    <t>42057</t>
  </si>
  <si>
    <t>42057 佐々町</t>
  </si>
  <si>
    <t>対馬市</t>
  </si>
  <si>
    <t>42080</t>
  </si>
  <si>
    <t>42080 対馬市</t>
  </si>
  <si>
    <t>壱岐市</t>
  </si>
  <si>
    <t>42081</t>
  </si>
  <si>
    <t>42081 壱岐市</t>
  </si>
  <si>
    <t>五島市</t>
  </si>
  <si>
    <t>42082</t>
  </si>
  <si>
    <t>42082 五島市</t>
  </si>
  <si>
    <t>新上五島町</t>
  </si>
  <si>
    <t>42083</t>
  </si>
  <si>
    <t>42083 新上五島町</t>
  </si>
  <si>
    <t>西海市</t>
  </si>
  <si>
    <t>42084</t>
  </si>
  <si>
    <t>42084 西海市</t>
  </si>
  <si>
    <t>雲仙市</t>
  </si>
  <si>
    <t>42085</t>
  </si>
  <si>
    <t>42085 雲仙市</t>
  </si>
  <si>
    <t>南島原市</t>
  </si>
  <si>
    <t>42086</t>
  </si>
  <si>
    <t>42086 南島原市</t>
  </si>
  <si>
    <t>熊本県</t>
    <rPh sb="0" eb="3">
      <t>クマモトケン</t>
    </rPh>
    <phoneticPr fontId="20"/>
  </si>
  <si>
    <t>熊本市</t>
  </si>
  <si>
    <t>43001</t>
  </si>
  <si>
    <t>43001 熊本市</t>
  </si>
  <si>
    <t>人吉市</t>
  </si>
  <si>
    <t>43003</t>
  </si>
  <si>
    <t>43003 人吉市</t>
  </si>
  <si>
    <t>荒尾市</t>
  </si>
  <si>
    <t>43004</t>
  </si>
  <si>
    <t>43004 荒尾市</t>
  </si>
  <si>
    <t>水俣市</t>
  </si>
  <si>
    <t>43005</t>
  </si>
  <si>
    <t>43005 水俣市</t>
  </si>
  <si>
    <t>宇土市</t>
  </si>
  <si>
    <t>43011</t>
  </si>
  <si>
    <t>43011 宇土市</t>
  </si>
  <si>
    <t>玉東町</t>
  </si>
  <si>
    <t>43029</t>
  </si>
  <si>
    <t>43029 玉東町</t>
  </si>
  <si>
    <t>南関町</t>
  </si>
  <si>
    <t>43032</t>
  </si>
  <si>
    <t>43032 南関町</t>
  </si>
  <si>
    <t>長洲町</t>
  </si>
  <si>
    <t>43033</t>
  </si>
  <si>
    <t>43033 長洲町</t>
  </si>
  <si>
    <t>大津町</t>
  </si>
  <si>
    <t>43042</t>
  </si>
  <si>
    <t>43042 大津町</t>
  </si>
  <si>
    <t>菊陽町</t>
  </si>
  <si>
    <t>43043</t>
  </si>
  <si>
    <t>43043 菊陽町</t>
  </si>
  <si>
    <t>南小国町</t>
  </si>
  <si>
    <t>43049</t>
  </si>
  <si>
    <t>43049 南小国町</t>
  </si>
  <si>
    <t>43050</t>
  </si>
  <si>
    <t>43050 小国町</t>
  </si>
  <si>
    <t>産山村</t>
  </si>
  <si>
    <t>43051</t>
  </si>
  <si>
    <t>43051 産山村</t>
  </si>
  <si>
    <t>43054</t>
  </si>
  <si>
    <t>43054 高森町</t>
  </si>
  <si>
    <t>西原村</t>
  </si>
  <si>
    <t>43058</t>
  </si>
  <si>
    <t>43058 西原村</t>
  </si>
  <si>
    <t>御船町</t>
  </si>
  <si>
    <t>43059</t>
  </si>
  <si>
    <t>43059 御船町</t>
  </si>
  <si>
    <t>嘉島町</t>
  </si>
  <si>
    <t>43060</t>
  </si>
  <si>
    <t>43060 嘉島町</t>
  </si>
  <si>
    <t>益城町</t>
  </si>
  <si>
    <t>43061</t>
  </si>
  <si>
    <t>43061 益城町</t>
  </si>
  <si>
    <t>甲佐町</t>
  </si>
  <si>
    <t>43062</t>
  </si>
  <si>
    <t>43062 甲佐町</t>
  </si>
  <si>
    <t>津奈木町</t>
  </si>
  <si>
    <t>43075</t>
  </si>
  <si>
    <t>43075 津奈木町</t>
  </si>
  <si>
    <t>錦町</t>
  </si>
  <si>
    <t>43076</t>
  </si>
  <si>
    <t>43076 錦町</t>
  </si>
  <si>
    <t>あさぎり町</t>
  </si>
  <si>
    <t>43077</t>
  </si>
  <si>
    <t>43077 あさぎり町</t>
  </si>
  <si>
    <t>多良木町</t>
  </si>
  <si>
    <t>43080</t>
  </si>
  <si>
    <t>43080 多良木町</t>
  </si>
  <si>
    <t>湯前町</t>
  </si>
  <si>
    <t>43081</t>
  </si>
  <si>
    <t>43081 湯前町</t>
  </si>
  <si>
    <t>水上村</t>
  </si>
  <si>
    <t>43082</t>
  </si>
  <si>
    <t>43082 水上村</t>
  </si>
  <si>
    <t>相良村</t>
  </si>
  <si>
    <t>43085</t>
  </si>
  <si>
    <t>43085 相良村</t>
  </si>
  <si>
    <t>五木村</t>
  </si>
  <si>
    <t>43086</t>
  </si>
  <si>
    <t>43086 五木村</t>
  </si>
  <si>
    <t>山江村</t>
  </si>
  <si>
    <t>43087</t>
  </si>
  <si>
    <t>43087 山江村</t>
  </si>
  <si>
    <t>球磨村</t>
  </si>
  <si>
    <t>43088</t>
  </si>
  <si>
    <t>43088 球磨村</t>
  </si>
  <si>
    <t>苓北町</t>
  </si>
  <si>
    <t>43099</t>
  </si>
  <si>
    <t>43099 苓北町</t>
  </si>
  <si>
    <t>151</t>
  </si>
  <si>
    <t>上天草市</t>
  </si>
  <si>
    <t>43151</t>
  </si>
  <si>
    <t>43151 上天草市</t>
  </si>
  <si>
    <t>152</t>
  </si>
  <si>
    <t>山鹿市</t>
  </si>
  <si>
    <t>43152</t>
  </si>
  <si>
    <t>43152 山鹿市</t>
  </si>
  <si>
    <t>153</t>
  </si>
  <si>
    <t>宇城市</t>
  </si>
  <si>
    <t>43153</t>
  </si>
  <si>
    <t>43153 宇城市</t>
  </si>
  <si>
    <t>154</t>
  </si>
  <si>
    <t>阿蘇市</t>
  </si>
  <si>
    <t>43154</t>
  </si>
  <si>
    <t>43154 阿蘇市</t>
  </si>
  <si>
    <t>155</t>
  </si>
  <si>
    <t>菊池市</t>
  </si>
  <si>
    <t>43155</t>
  </si>
  <si>
    <t>43155 菊池市</t>
  </si>
  <si>
    <t>156</t>
  </si>
  <si>
    <t>八代市</t>
  </si>
  <si>
    <t>43156</t>
  </si>
  <si>
    <t>43156 八代市</t>
  </si>
  <si>
    <t>157</t>
  </si>
  <si>
    <t>玉名市</t>
  </si>
  <si>
    <t>43157</t>
  </si>
  <si>
    <t>43157 玉名市</t>
  </si>
  <si>
    <t>158</t>
  </si>
  <si>
    <t>合志市</t>
  </si>
  <si>
    <t>43158</t>
  </si>
  <si>
    <t>43158 合志市</t>
  </si>
  <si>
    <t>159</t>
  </si>
  <si>
    <t>天草市</t>
  </si>
  <si>
    <t>43159</t>
  </si>
  <si>
    <t>43159 天草市</t>
  </si>
  <si>
    <t>43201</t>
  </si>
  <si>
    <t>43201 美里町</t>
  </si>
  <si>
    <t>和水町</t>
  </si>
  <si>
    <t>43206</t>
  </si>
  <si>
    <t>43206 和水町</t>
  </si>
  <si>
    <t>221</t>
  </si>
  <si>
    <t>南阿蘇村</t>
  </si>
  <si>
    <t>43221</t>
  </si>
  <si>
    <t>43221 南阿蘇村</t>
  </si>
  <si>
    <t>231</t>
  </si>
  <si>
    <t>山都町</t>
  </si>
  <si>
    <t>43231</t>
  </si>
  <si>
    <t>43231 山都町</t>
  </si>
  <si>
    <t>241</t>
  </si>
  <si>
    <t>氷川町</t>
  </si>
  <si>
    <t>43241</t>
  </si>
  <si>
    <t>43241 氷川町</t>
  </si>
  <si>
    <t>246</t>
  </si>
  <si>
    <t>芦北町</t>
  </si>
  <si>
    <t>43246</t>
  </si>
  <si>
    <t>43246 芦北町</t>
  </si>
  <si>
    <t>大分県</t>
    <rPh sb="0" eb="3">
      <t>オオイタケン</t>
    </rPh>
    <phoneticPr fontId="20"/>
  </si>
  <si>
    <t>大分市</t>
  </si>
  <si>
    <t>44001</t>
  </si>
  <si>
    <t>44001 大分市</t>
  </si>
  <si>
    <t>別府市</t>
  </si>
  <si>
    <t>44002</t>
  </si>
  <si>
    <t>44002 別府市</t>
  </si>
  <si>
    <t>中津市</t>
  </si>
  <si>
    <t>44003</t>
  </si>
  <si>
    <t>44003 中津市</t>
  </si>
  <si>
    <t>日田市</t>
  </si>
  <si>
    <t>44004</t>
  </si>
  <si>
    <t>44004 日田市</t>
  </si>
  <si>
    <t>佐伯市</t>
  </si>
  <si>
    <t>44005</t>
  </si>
  <si>
    <t>44005 佐伯市</t>
  </si>
  <si>
    <t>臼杵市</t>
  </si>
  <si>
    <t>44006</t>
  </si>
  <si>
    <t>44006 臼杵市</t>
  </si>
  <si>
    <t>津久見市</t>
  </si>
  <si>
    <t>44007</t>
  </si>
  <si>
    <t>44007 津久見市</t>
  </si>
  <si>
    <t>竹田市</t>
  </si>
  <si>
    <t>44008</t>
  </si>
  <si>
    <t>44008 竹田市</t>
  </si>
  <si>
    <t>豊後高田市</t>
  </si>
  <si>
    <t>44009</t>
  </si>
  <si>
    <t>44009 豊後高田市</t>
  </si>
  <si>
    <t>杵築市</t>
  </si>
  <si>
    <t>44010</t>
  </si>
  <si>
    <t>44010 杵築市</t>
  </si>
  <si>
    <t>宇佐市</t>
  </si>
  <si>
    <t>44011</t>
  </si>
  <si>
    <t>44011 宇佐市</t>
  </si>
  <si>
    <t>姫島村</t>
  </si>
  <si>
    <t>44016</t>
  </si>
  <si>
    <t>44016 姫島村</t>
  </si>
  <si>
    <t>日出町</t>
  </si>
  <si>
    <t>44020</t>
  </si>
  <si>
    <t>44020 日出町</t>
  </si>
  <si>
    <t>九重町</t>
  </si>
  <si>
    <t>44046</t>
  </si>
  <si>
    <t>44046 九重町</t>
  </si>
  <si>
    <t>玖珠町</t>
  </si>
  <si>
    <t>44047</t>
  </si>
  <si>
    <t>44047 玖珠町</t>
  </si>
  <si>
    <t>豊後大野市</t>
  </si>
  <si>
    <t>44101</t>
  </si>
  <si>
    <t>44101 豊後大野市</t>
  </si>
  <si>
    <t>由布市</t>
  </si>
  <si>
    <t>44102</t>
  </si>
  <si>
    <t>44102 由布市</t>
  </si>
  <si>
    <t>国東市</t>
  </si>
  <si>
    <t>44103</t>
  </si>
  <si>
    <t>44103 国東市</t>
  </si>
  <si>
    <t>宮崎県</t>
    <rPh sb="0" eb="3">
      <t>ミヤザキケン</t>
    </rPh>
    <phoneticPr fontId="20"/>
  </si>
  <si>
    <t>宮崎市</t>
  </si>
  <si>
    <t>45001</t>
  </si>
  <si>
    <t>45001 宮崎市</t>
  </si>
  <si>
    <t>都城市</t>
  </si>
  <si>
    <t>45002</t>
  </si>
  <si>
    <t>45002 都城市</t>
  </si>
  <si>
    <t>延岡市</t>
  </si>
  <si>
    <t>45003</t>
  </si>
  <si>
    <t>45003 延岡市</t>
  </si>
  <si>
    <t>日南市</t>
  </si>
  <si>
    <t>45004</t>
  </si>
  <si>
    <t>45004 日南市</t>
  </si>
  <si>
    <t>小林市</t>
  </si>
  <si>
    <t>45005</t>
  </si>
  <si>
    <t>45005 小林市</t>
  </si>
  <si>
    <t>日向市</t>
  </si>
  <si>
    <t>45006</t>
  </si>
  <si>
    <t>45006 日向市</t>
  </si>
  <si>
    <t>串間市</t>
  </si>
  <si>
    <t>45007</t>
  </si>
  <si>
    <t>45007 串間市</t>
  </si>
  <si>
    <t>西都市</t>
  </si>
  <si>
    <t>45008</t>
  </si>
  <si>
    <t>45008 西都市</t>
  </si>
  <si>
    <t>えびの市</t>
  </si>
  <si>
    <t>45009</t>
  </si>
  <si>
    <t>45009 えびの市</t>
  </si>
  <si>
    <t>三股町</t>
  </si>
  <si>
    <t>45015</t>
  </si>
  <si>
    <t>45015 三股町</t>
  </si>
  <si>
    <t>高原町</t>
  </si>
  <si>
    <t>45020</t>
  </si>
  <si>
    <t>45020 高原町</t>
  </si>
  <si>
    <t>国富町</t>
  </si>
  <si>
    <t>45024</t>
  </si>
  <si>
    <t>45024 国富町</t>
  </si>
  <si>
    <t>綾町</t>
  </si>
  <si>
    <t>45025</t>
  </si>
  <si>
    <t>45025 綾町</t>
  </si>
  <si>
    <t>高鍋町</t>
  </si>
  <si>
    <t>45026</t>
  </si>
  <si>
    <t>45026 高鍋町</t>
  </si>
  <si>
    <t>新富町</t>
  </si>
  <si>
    <t>45027</t>
  </si>
  <si>
    <t>45027 新富町</t>
  </si>
  <si>
    <t>西米良村</t>
  </si>
  <si>
    <t>45028</t>
  </si>
  <si>
    <t>45028 西米良村</t>
  </si>
  <si>
    <t>木城町</t>
  </si>
  <si>
    <t>45029</t>
  </si>
  <si>
    <t>45029 木城町</t>
  </si>
  <si>
    <t>川南町</t>
  </si>
  <si>
    <t>45030</t>
  </si>
  <si>
    <t>45030 川南町</t>
  </si>
  <si>
    <t>都農町</t>
  </si>
  <si>
    <t>45031</t>
  </si>
  <si>
    <t>45031 都農町</t>
  </si>
  <si>
    <t>門川町</t>
  </si>
  <si>
    <t>45032</t>
  </si>
  <si>
    <t>45032 門川町</t>
  </si>
  <si>
    <t>諸塚村</t>
  </si>
  <si>
    <t>45040</t>
  </si>
  <si>
    <t>45040 諸塚村</t>
  </si>
  <si>
    <t>椎葉村</t>
  </si>
  <si>
    <t>45041</t>
  </si>
  <si>
    <t>45041 椎葉村</t>
  </si>
  <si>
    <t>高千穂町</t>
  </si>
  <si>
    <t>45042</t>
  </si>
  <si>
    <t>45042 高千穂町</t>
  </si>
  <si>
    <t>日之影町</t>
  </si>
  <si>
    <t>45043</t>
  </si>
  <si>
    <t>45043 日之影町</t>
  </si>
  <si>
    <t>五ヶ瀬町</t>
  </si>
  <si>
    <t>45044</t>
  </si>
  <si>
    <t>45044 五ヶ瀬町</t>
  </si>
  <si>
    <t>45045</t>
  </si>
  <si>
    <t>45045 美郷町</t>
  </si>
  <si>
    <t>鹿児島県</t>
    <rPh sb="0" eb="4">
      <t>カゴシマケン</t>
    </rPh>
    <phoneticPr fontId="20"/>
  </si>
  <si>
    <t>鹿児島市</t>
  </si>
  <si>
    <t>46001</t>
  </si>
  <si>
    <t>46001 鹿児島市</t>
  </si>
  <si>
    <t>薩摩川内市</t>
  </si>
  <si>
    <t>46002</t>
  </si>
  <si>
    <t>46002 薩摩川内市</t>
  </si>
  <si>
    <t>鹿屋市</t>
  </si>
  <si>
    <t>46003</t>
  </si>
  <si>
    <t>46003 鹿屋市</t>
  </si>
  <si>
    <t>枕崎市</t>
  </si>
  <si>
    <t>46004</t>
  </si>
  <si>
    <t>46004 枕崎市</t>
  </si>
  <si>
    <t>いちき串木野市</t>
  </si>
  <si>
    <t>46005</t>
  </si>
  <si>
    <t>46005 いちき串木野市</t>
  </si>
  <si>
    <t>阿久根市</t>
  </si>
  <si>
    <t>46006</t>
  </si>
  <si>
    <t>46006 阿久根市</t>
  </si>
  <si>
    <t>出水市</t>
  </si>
  <si>
    <t>46007</t>
  </si>
  <si>
    <t>46007 出水市</t>
  </si>
  <si>
    <t>伊佐市</t>
  </si>
  <si>
    <t>46008</t>
  </si>
  <si>
    <t>46008 伊佐市</t>
  </si>
  <si>
    <t>指宿市</t>
  </si>
  <si>
    <t>46009</t>
  </si>
  <si>
    <t>46009 指宿市</t>
  </si>
  <si>
    <t>南さつま市</t>
  </si>
  <si>
    <t>46010</t>
  </si>
  <si>
    <t>46010 南さつま市</t>
  </si>
  <si>
    <t>霧島市</t>
  </si>
  <si>
    <t>46011</t>
  </si>
  <si>
    <t>46011 霧島市</t>
  </si>
  <si>
    <t>奄美市</t>
  </si>
  <si>
    <t>46012</t>
  </si>
  <si>
    <t>46012 奄美市</t>
  </si>
  <si>
    <t>西之表市</t>
  </si>
  <si>
    <t>46013</t>
  </si>
  <si>
    <t>46013 西之表市</t>
  </si>
  <si>
    <t>垂水市</t>
  </si>
  <si>
    <t>46014</t>
  </si>
  <si>
    <t>46014 垂水市</t>
  </si>
  <si>
    <t>南九州市</t>
  </si>
  <si>
    <t>46019</t>
  </si>
  <si>
    <t>46019 南九州市</t>
  </si>
  <si>
    <t>日置市</t>
  </si>
  <si>
    <t>46028</t>
  </si>
  <si>
    <t>46028 日置市</t>
  </si>
  <si>
    <t>さつま町</t>
  </si>
  <si>
    <t>46037</t>
  </si>
  <si>
    <t>46037 さつま町</t>
  </si>
  <si>
    <t>長島町</t>
  </si>
  <si>
    <t>46048</t>
  </si>
  <si>
    <t>46048 長島町</t>
  </si>
  <si>
    <t>姶良市</t>
  </si>
  <si>
    <t>46050</t>
  </si>
  <si>
    <t>46050 姶良市</t>
  </si>
  <si>
    <t>湧水町</t>
  </si>
  <si>
    <t>46055</t>
  </si>
  <si>
    <t>46055 湧水町</t>
  </si>
  <si>
    <t>曽於市</t>
  </si>
  <si>
    <t>46061</t>
  </si>
  <si>
    <t>46061 曽於市</t>
  </si>
  <si>
    <t>志布志市</t>
  </si>
  <si>
    <t>46065</t>
  </si>
  <si>
    <t>46065 志布志市</t>
  </si>
  <si>
    <t>大崎町</t>
  </si>
  <si>
    <t>46068</t>
  </si>
  <si>
    <t>46068 大崎町</t>
  </si>
  <si>
    <t>東串良町</t>
  </si>
  <si>
    <t>46070</t>
  </si>
  <si>
    <t>46070 東串良町</t>
  </si>
  <si>
    <t>肝付町</t>
  </si>
  <si>
    <t>46071</t>
  </si>
  <si>
    <t>46071 肝付町</t>
  </si>
  <si>
    <t>錦江町</t>
  </si>
  <si>
    <t>46074</t>
  </si>
  <si>
    <t>46074 錦江町</t>
  </si>
  <si>
    <t>南大隅町</t>
  </si>
  <si>
    <t>46077</t>
  </si>
  <si>
    <t>46077 南大隅町</t>
  </si>
  <si>
    <t>中種子町</t>
  </si>
  <si>
    <t>46078</t>
  </si>
  <si>
    <t>46078 中種子町</t>
  </si>
  <si>
    <t>南種子町</t>
  </si>
  <si>
    <t>46079</t>
  </si>
  <si>
    <t>46079 南種子町</t>
  </si>
  <si>
    <t>屋久島町</t>
  </si>
  <si>
    <t>46081</t>
  </si>
  <si>
    <t>46081 屋久島町</t>
  </si>
  <si>
    <t>大和村</t>
  </si>
  <si>
    <t>46082</t>
  </si>
  <si>
    <t>46082 大和村</t>
  </si>
  <si>
    <t>宇検村</t>
  </si>
  <si>
    <t>46083</t>
  </si>
  <si>
    <t>46083 宇検村</t>
  </si>
  <si>
    <t>瀬戸内町</t>
  </si>
  <si>
    <t>46084</t>
  </si>
  <si>
    <t>46084 瀬戸内町</t>
  </si>
  <si>
    <t>龍郷町</t>
  </si>
  <si>
    <t>46086</t>
  </si>
  <si>
    <t>46086 龍郷町</t>
  </si>
  <si>
    <t>喜界町</t>
  </si>
  <si>
    <t>46088</t>
  </si>
  <si>
    <t>46088 喜界町</t>
  </si>
  <si>
    <t>徳之島町</t>
  </si>
  <si>
    <t>46089</t>
  </si>
  <si>
    <t>46089 徳之島町</t>
  </si>
  <si>
    <t>天城町</t>
  </si>
  <si>
    <t>46090</t>
  </si>
  <si>
    <t>46090 天城町</t>
  </si>
  <si>
    <t>伊仙町</t>
  </si>
  <si>
    <t>46091</t>
  </si>
  <si>
    <t>46091 伊仙町</t>
  </si>
  <si>
    <t>和泊町</t>
  </si>
  <si>
    <t>46092</t>
  </si>
  <si>
    <t>46092 和泊町</t>
  </si>
  <si>
    <t>知名町</t>
  </si>
  <si>
    <t>46093</t>
  </si>
  <si>
    <t>46093 知名町</t>
  </si>
  <si>
    <t>与論町</t>
  </si>
  <si>
    <t>46094</t>
  </si>
  <si>
    <t>46094 与論町</t>
  </si>
  <si>
    <t>三島村</t>
  </si>
  <si>
    <t>46095</t>
  </si>
  <si>
    <t>46095 三島村</t>
  </si>
  <si>
    <t>十島村</t>
  </si>
  <si>
    <t>46096</t>
  </si>
  <si>
    <t>46096 十島村</t>
  </si>
  <si>
    <t>沖縄県</t>
    <rPh sb="0" eb="3">
      <t>オキナワケン</t>
    </rPh>
    <phoneticPr fontId="20"/>
  </si>
  <si>
    <t>那覇市</t>
  </si>
  <si>
    <t>47001</t>
  </si>
  <si>
    <t>47001 那覇市</t>
  </si>
  <si>
    <t>うるま市</t>
  </si>
  <si>
    <t>47003</t>
  </si>
  <si>
    <t>47003 うるま市</t>
  </si>
  <si>
    <t>沖縄市</t>
  </si>
  <si>
    <t>47004</t>
  </si>
  <si>
    <t>47004 沖縄市</t>
  </si>
  <si>
    <t>宜野湾市</t>
  </si>
  <si>
    <t>47005</t>
  </si>
  <si>
    <t>47005 宜野湾市</t>
  </si>
  <si>
    <t>宮古島市</t>
  </si>
  <si>
    <t>47006</t>
  </si>
  <si>
    <t>47006 宮古島市</t>
  </si>
  <si>
    <t>石垣市</t>
  </si>
  <si>
    <t>47007</t>
  </si>
  <si>
    <t>47007 石垣市</t>
  </si>
  <si>
    <t>浦添市</t>
  </si>
  <si>
    <t>47008</t>
  </si>
  <si>
    <t>47008 浦添市</t>
  </si>
  <si>
    <t>名護市</t>
  </si>
  <si>
    <t>47009</t>
  </si>
  <si>
    <t>47009 名護市</t>
  </si>
  <si>
    <t>糸満市</t>
  </si>
  <si>
    <t>47010</t>
  </si>
  <si>
    <t>47010 糸満市</t>
  </si>
  <si>
    <t>国頭村</t>
  </si>
  <si>
    <t>47011</t>
  </si>
  <si>
    <t>47011 国頭村</t>
  </si>
  <si>
    <t>大宜味村</t>
  </si>
  <si>
    <t>47012</t>
  </si>
  <si>
    <t>47012 大宜味村</t>
  </si>
  <si>
    <t>東村</t>
  </si>
  <si>
    <t>47013</t>
  </si>
  <si>
    <t>47013 東村</t>
  </si>
  <si>
    <t>今帰仁村</t>
  </si>
  <si>
    <t>47014</t>
  </si>
  <si>
    <t>47014 今帰仁村</t>
  </si>
  <si>
    <t>本部町</t>
  </si>
  <si>
    <t>47015</t>
  </si>
  <si>
    <t>47015 本部町</t>
  </si>
  <si>
    <t>恩納村</t>
  </si>
  <si>
    <t>47016</t>
  </si>
  <si>
    <t>47016 恩納村</t>
  </si>
  <si>
    <t>宜野座村</t>
  </si>
  <si>
    <t>47017</t>
  </si>
  <si>
    <t>47017 宜野座村</t>
  </si>
  <si>
    <t>金武町</t>
  </si>
  <si>
    <t>47018</t>
  </si>
  <si>
    <t>47018 金武町</t>
  </si>
  <si>
    <t>伊江村</t>
  </si>
  <si>
    <t>47019</t>
  </si>
  <si>
    <t>47019 伊江村</t>
  </si>
  <si>
    <t>読谷村</t>
  </si>
  <si>
    <t>47023</t>
  </si>
  <si>
    <t>47023 読谷村</t>
  </si>
  <si>
    <t>嘉手納町</t>
  </si>
  <si>
    <t>47024</t>
  </si>
  <si>
    <t>47024 嘉手納町</t>
  </si>
  <si>
    <t>北谷町</t>
  </si>
  <si>
    <t>47025</t>
  </si>
  <si>
    <t>47025 北谷町</t>
  </si>
  <si>
    <t>北中城村</t>
  </si>
  <si>
    <t>47026</t>
  </si>
  <si>
    <t>47026 北中城村</t>
  </si>
  <si>
    <t>中城村</t>
  </si>
  <si>
    <t>47027</t>
  </si>
  <si>
    <t>47027 中城村</t>
  </si>
  <si>
    <t>西原町</t>
  </si>
  <si>
    <t>47028</t>
  </si>
  <si>
    <t>47028 西原町</t>
  </si>
  <si>
    <t>豊見城市</t>
  </si>
  <si>
    <t>47029</t>
  </si>
  <si>
    <t>47029 豊見城市</t>
  </si>
  <si>
    <t>八重瀬町</t>
  </si>
  <si>
    <t>47030</t>
  </si>
  <si>
    <t>47030 八重瀬町</t>
  </si>
  <si>
    <t>与那原町</t>
  </si>
  <si>
    <t>47035</t>
  </si>
  <si>
    <t>47035 与那原町</t>
  </si>
  <si>
    <t>南風原町</t>
  </si>
  <si>
    <t>47037</t>
  </si>
  <si>
    <t>47037 南風原町</t>
  </si>
  <si>
    <t>久米島町</t>
  </si>
  <si>
    <t>47038</t>
  </si>
  <si>
    <t>47038 久米島町</t>
  </si>
  <si>
    <t>渡嘉敷村</t>
  </si>
  <si>
    <t>47040</t>
  </si>
  <si>
    <t>47040 渡嘉敷村</t>
  </si>
  <si>
    <t>座間味村</t>
  </si>
  <si>
    <t>47041</t>
  </si>
  <si>
    <t>47041 座間味村</t>
  </si>
  <si>
    <t>粟国村</t>
  </si>
  <si>
    <t>47042</t>
  </si>
  <si>
    <t>47042 粟国村</t>
  </si>
  <si>
    <t>渡名喜村</t>
  </si>
  <si>
    <t>47043</t>
  </si>
  <si>
    <t>47043 渡名喜村</t>
  </si>
  <si>
    <t>南大東村</t>
  </si>
  <si>
    <t>47044</t>
  </si>
  <si>
    <t>47044 南大東村</t>
  </si>
  <si>
    <t>北大東村</t>
  </si>
  <si>
    <t>47045</t>
  </si>
  <si>
    <t>47045 北大東村</t>
  </si>
  <si>
    <t>伊平屋村</t>
  </si>
  <si>
    <t>47046</t>
  </si>
  <si>
    <t>47046 伊平屋村</t>
  </si>
  <si>
    <t>伊是名村</t>
  </si>
  <si>
    <t>47047</t>
  </si>
  <si>
    <t>47047 伊是名村</t>
  </si>
  <si>
    <t>多良間村</t>
  </si>
  <si>
    <t>47052</t>
  </si>
  <si>
    <t>47052 多良間村</t>
  </si>
  <si>
    <t>竹富町</t>
  </si>
  <si>
    <t>47053</t>
  </si>
  <si>
    <t>47053 竹富町</t>
  </si>
  <si>
    <t>与那国町</t>
  </si>
  <si>
    <t>47054</t>
  </si>
  <si>
    <t>47054 与那国町</t>
  </si>
  <si>
    <t>南城市</t>
  </si>
  <si>
    <t>47055</t>
  </si>
  <si>
    <t>47055 南城市</t>
  </si>
  <si>
    <t>都道府県
番号</t>
    <rPh sb="0" eb="4">
      <t>トドウフケン</t>
    </rPh>
    <rPh sb="5" eb="7">
      <t>バンゴウ</t>
    </rPh>
    <phoneticPr fontId="1"/>
  </si>
  <si>
    <t>都道府県
コード</t>
    <rPh sb="0" eb="4">
      <t>トドウフケン</t>
    </rPh>
    <phoneticPr fontId="1"/>
  </si>
  <si>
    <t xml:space="preserve"> 北海道</t>
  </si>
  <si>
    <t>01 北海道</t>
  </si>
  <si>
    <t xml:space="preserve"> 青森県</t>
  </si>
  <si>
    <t>02 青森県</t>
  </si>
  <si>
    <t>03</t>
  </si>
  <si>
    <t xml:space="preserve"> 岩手県</t>
  </si>
  <si>
    <t>03 岩手県</t>
  </si>
  <si>
    <t>04</t>
  </si>
  <si>
    <t xml:space="preserve"> 宮城県</t>
  </si>
  <si>
    <t>04 宮城県</t>
  </si>
  <si>
    <t>05</t>
  </si>
  <si>
    <t xml:space="preserve"> 秋田県</t>
  </si>
  <si>
    <t>05 秋田県</t>
  </si>
  <si>
    <t>06</t>
  </si>
  <si>
    <t xml:space="preserve"> 山形県</t>
  </si>
  <si>
    <t>06 山形県</t>
  </si>
  <si>
    <t>07</t>
  </si>
  <si>
    <t xml:space="preserve"> 福島県</t>
  </si>
  <si>
    <t>07 福島県</t>
  </si>
  <si>
    <t>08</t>
  </si>
  <si>
    <t xml:space="preserve"> 茨城県</t>
  </si>
  <si>
    <t>08 茨城県</t>
  </si>
  <si>
    <t>09</t>
  </si>
  <si>
    <t xml:space="preserve"> 栃木県</t>
  </si>
  <si>
    <t>09 栃木県</t>
  </si>
  <si>
    <t>10</t>
  </si>
  <si>
    <t xml:space="preserve"> 群馬県</t>
  </si>
  <si>
    <t>10 群馬県</t>
  </si>
  <si>
    <t>11</t>
  </si>
  <si>
    <t xml:space="preserve"> 埼玉県</t>
  </si>
  <si>
    <t>11 埼玉県</t>
  </si>
  <si>
    <t>12</t>
  </si>
  <si>
    <t xml:space="preserve"> 千葉県</t>
  </si>
  <si>
    <t>12 千葉県</t>
  </si>
  <si>
    <t>13</t>
  </si>
  <si>
    <t xml:space="preserve"> 東京都</t>
  </si>
  <si>
    <t>13 東京都</t>
  </si>
  <si>
    <t>14</t>
  </si>
  <si>
    <t xml:space="preserve"> 神奈川県</t>
  </si>
  <si>
    <t>14 神奈川県</t>
  </si>
  <si>
    <t>15</t>
  </si>
  <si>
    <t xml:space="preserve"> 新潟県</t>
  </si>
  <si>
    <t>15 新潟県</t>
  </si>
  <si>
    <t>16</t>
  </si>
  <si>
    <t xml:space="preserve"> 富山県</t>
  </si>
  <si>
    <t>16 富山県</t>
  </si>
  <si>
    <t>17</t>
  </si>
  <si>
    <t xml:space="preserve"> 石川県</t>
  </si>
  <si>
    <t>17 石川県</t>
  </si>
  <si>
    <t>18</t>
  </si>
  <si>
    <t xml:space="preserve"> 福井県</t>
  </si>
  <si>
    <t>18 福井県</t>
  </si>
  <si>
    <t>19</t>
  </si>
  <si>
    <t xml:space="preserve"> 山梨県</t>
  </si>
  <si>
    <t>19 山梨県</t>
  </si>
  <si>
    <t>20</t>
  </si>
  <si>
    <t xml:space="preserve"> 長野県</t>
  </si>
  <si>
    <t>20 長野県</t>
  </si>
  <si>
    <t>21</t>
  </si>
  <si>
    <t xml:space="preserve"> 岐阜県</t>
  </si>
  <si>
    <t>21 岐阜県</t>
  </si>
  <si>
    <t>22</t>
  </si>
  <si>
    <t xml:space="preserve"> 静岡県</t>
  </si>
  <si>
    <t>22 静岡県</t>
  </si>
  <si>
    <t>23</t>
  </si>
  <si>
    <t xml:space="preserve"> 愛知県</t>
  </si>
  <si>
    <t>23 愛知県</t>
  </si>
  <si>
    <t>24</t>
  </si>
  <si>
    <t xml:space="preserve"> 三重県</t>
  </si>
  <si>
    <t>24 三重県</t>
  </si>
  <si>
    <t>25</t>
  </si>
  <si>
    <t xml:space="preserve"> 滋賀県</t>
  </si>
  <si>
    <t>25 滋賀県</t>
  </si>
  <si>
    <t>26</t>
  </si>
  <si>
    <t xml:space="preserve"> 京都府</t>
  </si>
  <si>
    <t>26 京都府</t>
  </si>
  <si>
    <t>27</t>
  </si>
  <si>
    <t xml:space="preserve"> 大阪府</t>
  </si>
  <si>
    <t>27 大阪府</t>
  </si>
  <si>
    <t>28</t>
  </si>
  <si>
    <t xml:space="preserve"> 兵庫県</t>
  </si>
  <si>
    <t>28 兵庫県</t>
  </si>
  <si>
    <t>29</t>
  </si>
  <si>
    <t xml:space="preserve"> 奈良県</t>
  </si>
  <si>
    <t>29 奈良県</t>
  </si>
  <si>
    <t>30</t>
  </si>
  <si>
    <t xml:space="preserve"> 和歌山県</t>
  </si>
  <si>
    <t>30 和歌山県</t>
  </si>
  <si>
    <t>31</t>
  </si>
  <si>
    <t xml:space="preserve"> 鳥取県</t>
  </si>
  <si>
    <t>31 鳥取県</t>
  </si>
  <si>
    <t>32</t>
  </si>
  <si>
    <t xml:space="preserve"> 島根県</t>
  </si>
  <si>
    <t>32 島根県</t>
  </si>
  <si>
    <t>33</t>
  </si>
  <si>
    <t xml:space="preserve"> 岡山県</t>
  </si>
  <si>
    <t>33 岡山県</t>
  </si>
  <si>
    <t>34</t>
  </si>
  <si>
    <t xml:space="preserve"> 広島県</t>
  </si>
  <si>
    <t>34 広島県</t>
  </si>
  <si>
    <t>35</t>
  </si>
  <si>
    <t xml:space="preserve"> 山口県</t>
  </si>
  <si>
    <t>35 山口県</t>
  </si>
  <si>
    <t>36</t>
  </si>
  <si>
    <t xml:space="preserve"> 徳島県</t>
  </si>
  <si>
    <t>36 徳島県</t>
  </si>
  <si>
    <t>37</t>
  </si>
  <si>
    <t xml:space="preserve"> 香川県</t>
  </si>
  <si>
    <t>37 香川県</t>
  </si>
  <si>
    <t>38</t>
  </si>
  <si>
    <t xml:space="preserve"> 愛媛県</t>
  </si>
  <si>
    <t>38 愛媛県</t>
  </si>
  <si>
    <t>39</t>
  </si>
  <si>
    <t xml:space="preserve"> 高知県</t>
  </si>
  <si>
    <t>39 高知県</t>
  </si>
  <si>
    <t>40</t>
  </si>
  <si>
    <t xml:space="preserve"> 福岡県</t>
  </si>
  <si>
    <t>40 福岡県</t>
  </si>
  <si>
    <t>41</t>
  </si>
  <si>
    <t xml:space="preserve"> 佐賀県</t>
  </si>
  <si>
    <t>41 佐賀県</t>
  </si>
  <si>
    <t>42</t>
  </si>
  <si>
    <t xml:space="preserve"> 長崎県</t>
  </si>
  <si>
    <t>42 長崎県</t>
  </si>
  <si>
    <t>43</t>
  </si>
  <si>
    <t xml:space="preserve"> 熊本県</t>
  </si>
  <si>
    <t>43 熊本県</t>
  </si>
  <si>
    <t>44</t>
  </si>
  <si>
    <t xml:space="preserve"> 大分県</t>
  </si>
  <si>
    <t>44 大分県</t>
  </si>
  <si>
    <t>45</t>
  </si>
  <si>
    <t xml:space="preserve"> 宮崎県</t>
  </si>
  <si>
    <t>45 宮崎県</t>
  </si>
  <si>
    <t>46</t>
  </si>
  <si>
    <t xml:space="preserve"> 鹿児島県</t>
  </si>
  <si>
    <t>46 鹿児島県</t>
  </si>
  <si>
    <t>47</t>
  </si>
  <si>
    <t xml:space="preserve"> 沖縄県</t>
  </si>
  <si>
    <t>47 沖縄県</t>
  </si>
  <si>
    <t>　地域の医師、薬剤師などの医療従事者とその関係団体の協働により、有効性、安全性に加えて、経済性なども含めて総合的な観点から最適であると判断された医薬品が収載されている地域における医薬品集及びその使用方針。</t>
    <phoneticPr fontId="1"/>
  </si>
  <si>
    <t>　③については、「参画する会議体の名称」について入力すること。</t>
    <phoneticPr fontId="1"/>
  </si>
  <si>
    <t>参画する会議体の名称（※4）</t>
    <rPh sb="0" eb="2">
      <t>サンカク</t>
    </rPh>
    <rPh sb="4" eb="6">
      <t>カイギ</t>
    </rPh>
    <rPh sb="6" eb="7">
      <t>タイ</t>
    </rPh>
    <rPh sb="8" eb="10">
      <t>メイショウ</t>
    </rPh>
    <phoneticPr fontId="1"/>
  </si>
  <si>
    <t>事前に被保険者に対し一体的に受診できる旨を案内しているか。</t>
    <phoneticPr fontId="20"/>
  </si>
  <si>
    <t>がん検診と特定健診を同日・同会場で実施しているか。</t>
    <phoneticPr fontId="20"/>
  </si>
  <si>
    <t>医師会</t>
    <rPh sb="0" eb="3">
      <t>イシカイ</t>
    </rPh>
    <phoneticPr fontId="20"/>
  </si>
  <si>
    <t>歯科医師会</t>
    <rPh sb="0" eb="5">
      <t>シカイシカイ</t>
    </rPh>
    <phoneticPr fontId="20"/>
  </si>
  <si>
    <t>薬剤師会</t>
    <rPh sb="0" eb="3">
      <t>ヤクザイシ</t>
    </rPh>
    <rPh sb="3" eb="4">
      <t>カイ</t>
    </rPh>
    <phoneticPr fontId="20"/>
  </si>
  <si>
    <t>看護協会</t>
    <rPh sb="0" eb="2">
      <t>カンゴ</t>
    </rPh>
    <rPh sb="2" eb="4">
      <t>キョウカイ</t>
    </rPh>
    <phoneticPr fontId="20"/>
  </si>
  <si>
    <t>その他</t>
  </si>
  <si>
    <t>その他</t>
    <rPh sb="2" eb="3">
      <t>タ</t>
    </rPh>
    <phoneticPr fontId="20"/>
  </si>
  <si>
    <t>ⅱ（ⅰでその他を選択した場合のみ回答）
その他の団体</t>
    <phoneticPr fontId="20"/>
  </si>
  <si>
    <t>慢性腎臓病</t>
    <rPh sb="0" eb="2">
      <t>マンセイ</t>
    </rPh>
    <rPh sb="2" eb="5">
      <t>ジンゾウビョウ</t>
    </rPh>
    <phoneticPr fontId="20"/>
  </si>
  <si>
    <t>ⅰ　周知方法（全て）</t>
    <phoneticPr fontId="20"/>
  </si>
  <si>
    <t>ホームページ</t>
    <phoneticPr fontId="20"/>
  </si>
  <si>
    <t>広報誌</t>
    <phoneticPr fontId="20"/>
  </si>
  <si>
    <t>セミナー</t>
    <phoneticPr fontId="20"/>
  </si>
  <si>
    <t>健康教室</t>
    <phoneticPr fontId="20"/>
  </si>
  <si>
    <t>その他</t>
    <phoneticPr fontId="20"/>
  </si>
  <si>
    <t>i  該当の取組が対象としている疾患（全て）</t>
    <phoneticPr fontId="1"/>
  </si>
  <si>
    <t>血圧</t>
    <rPh sb="0" eb="2">
      <t>ケツアツ</t>
    </rPh>
    <phoneticPr fontId="20"/>
  </si>
  <si>
    <t>心拍数</t>
    <rPh sb="0" eb="3">
      <t>シンパクスウ</t>
    </rPh>
    <phoneticPr fontId="20"/>
  </si>
  <si>
    <t>体重</t>
    <rPh sb="0" eb="2">
      <t>タイジュウ</t>
    </rPh>
    <phoneticPr fontId="20"/>
  </si>
  <si>
    <t>体脂肪</t>
    <rPh sb="0" eb="3">
      <t>タイシボウ</t>
    </rPh>
    <phoneticPr fontId="20"/>
  </si>
  <si>
    <t>BMI</t>
    <phoneticPr fontId="20"/>
  </si>
  <si>
    <t>腹囲</t>
    <rPh sb="0" eb="2">
      <t>フクイ</t>
    </rPh>
    <phoneticPr fontId="20"/>
  </si>
  <si>
    <t>血糖</t>
    <rPh sb="0" eb="2">
      <t>ケットウ</t>
    </rPh>
    <phoneticPr fontId="20"/>
  </si>
  <si>
    <t>食事</t>
    <rPh sb="0" eb="2">
      <t>ショクジ</t>
    </rPh>
    <phoneticPr fontId="20"/>
  </si>
  <si>
    <t>運動</t>
    <rPh sb="0" eb="2">
      <t>ウンドウ</t>
    </rPh>
    <phoneticPr fontId="20"/>
  </si>
  <si>
    <t>服薬</t>
    <rPh sb="0" eb="2">
      <t>フクヤク</t>
    </rPh>
    <phoneticPr fontId="20"/>
  </si>
  <si>
    <t>ⅳ（ⅲでその他を選択した場合のみ回答）
その他の項目</t>
    <phoneticPr fontId="1"/>
  </si>
  <si>
    <t>「禁煙支援マニュアル（第二版）増補改訂版」の参考の有無</t>
    <phoneticPr fontId="20"/>
  </si>
  <si>
    <t>ⅰ　取組方法（全て）</t>
    <phoneticPr fontId="20"/>
  </si>
  <si>
    <t>個別の保健指導</t>
  </si>
  <si>
    <t>参画する会議体の名称（※4）</t>
  </si>
  <si>
    <t>事業の名称とアウトカム指標
１</t>
    <rPh sb="0" eb="2">
      <t>ジギョウ</t>
    </rPh>
    <rPh sb="3" eb="5">
      <t>メイショウ</t>
    </rPh>
    <rPh sb="11" eb="13">
      <t>シヒョウ</t>
    </rPh>
    <phoneticPr fontId="20"/>
  </si>
  <si>
    <t>事業の名称とアウトカム指標
2</t>
    <rPh sb="0" eb="2">
      <t>ジギョウ</t>
    </rPh>
    <rPh sb="3" eb="5">
      <t>メイショウ</t>
    </rPh>
    <rPh sb="11" eb="13">
      <t>シヒョウ</t>
    </rPh>
    <phoneticPr fontId="20"/>
  </si>
  <si>
    <t>事業の名称とアウトカム指標
3</t>
    <rPh sb="0" eb="2">
      <t>ジギョウ</t>
    </rPh>
    <rPh sb="3" eb="5">
      <t>メイショウ</t>
    </rPh>
    <rPh sb="11" eb="13">
      <t>シヒョウ</t>
    </rPh>
    <phoneticPr fontId="20"/>
  </si>
  <si>
    <t>４目標をすべて達成している場合</t>
  </si>
  <si>
    <t>第三者求償の対象事案はないが、任意目標を達成している場合</t>
  </si>
  <si>
    <t>（２）オンライン資格確認の資格情報を活用した適用の適正化</t>
    <phoneticPr fontId="20"/>
  </si>
  <si>
    <r>
      <t xml:space="preserve">a.【選択式】「資格重複状況結果一覧」を活用しているか。
</t>
    </r>
    <r>
      <rPr>
        <sz val="9"/>
        <rFont val="游ゴシック"/>
        <family val="3"/>
        <charset val="128"/>
        <scheme val="minor"/>
      </rPr>
      <t>○：している　－：していない</t>
    </r>
    <phoneticPr fontId="1"/>
  </si>
  <si>
    <t>a.「資格重複状況結果一覧」を活用しているか</t>
    <rPh sb="3" eb="5">
      <t>シカク</t>
    </rPh>
    <rPh sb="5" eb="7">
      <t>ジュウフク</t>
    </rPh>
    <rPh sb="7" eb="9">
      <t>ジョウキョウ</t>
    </rPh>
    <rPh sb="9" eb="11">
      <t>ケッカ</t>
    </rPh>
    <rPh sb="11" eb="13">
      <t>イチラン</t>
    </rPh>
    <rPh sb="15" eb="17">
      <t>カツヨウ</t>
    </rPh>
    <phoneticPr fontId="20"/>
  </si>
  <si>
    <t>b.「加入勧奨ファイル」を活用しているか</t>
    <phoneticPr fontId="20"/>
  </si>
  <si>
    <t>その他（被保険者による保険料自主納付方法の利便性拡大に寄与する取組を具体的に記載）</t>
    <phoneticPr fontId="1"/>
  </si>
  <si>
    <t>その他（被保険者による保険料自主納付方法の利便性拡大に寄与する取組を具体的に記載）</t>
    <rPh sb="2" eb="3">
      <t>タ</t>
    </rPh>
    <phoneticPr fontId="20"/>
  </si>
  <si>
    <t>h</t>
    <phoneticPr fontId="20"/>
  </si>
  <si>
    <t>第三者求償の取組状況（①～⑤については令和７年度の実施状況を評価。⑥及び⑦については令和６年度の実績を評価）</t>
    <rPh sb="0" eb="3">
      <t>ダイサンシャ</t>
    </rPh>
    <rPh sb="3" eb="5">
      <t>キュウショウ</t>
    </rPh>
    <rPh sb="6" eb="8">
      <t>トリクミ</t>
    </rPh>
    <rPh sb="8" eb="10">
      <t>ジョウキョウ</t>
    </rPh>
    <rPh sb="22" eb="24">
      <t>ネンド</t>
    </rPh>
    <rPh sb="25" eb="27">
      <t>ジッシ</t>
    </rPh>
    <rPh sb="27" eb="29">
      <t>ジョウキョウ</t>
    </rPh>
    <rPh sb="30" eb="32">
      <t>ヒョウカ</t>
    </rPh>
    <rPh sb="34" eb="35">
      <t>オヨ</t>
    </rPh>
    <rPh sb="42" eb="44">
      <t>レイワ</t>
    </rPh>
    <rPh sb="45" eb="47">
      <t>ネンド</t>
    </rPh>
    <rPh sb="48" eb="50">
      <t>ジッセキ</t>
    </rPh>
    <rPh sb="51" eb="53">
      <t>ヒョウカ</t>
    </rPh>
    <phoneticPr fontId="1"/>
  </si>
  <si>
    <t>④　③の基準を達成し、かつ、前年度の実績と比較し、減少率が２ポイント以上向上している場合</t>
    <rPh sb="4" eb="6">
      <t>キジュン</t>
    </rPh>
    <rPh sb="7" eb="9">
      <t>タッセイ</t>
    </rPh>
    <rPh sb="14" eb="17">
      <t>ゼンネンド</t>
    </rPh>
    <rPh sb="18" eb="20">
      <t>ジッセキ</t>
    </rPh>
    <rPh sb="21" eb="23">
      <t>ヒカク</t>
    </rPh>
    <rPh sb="25" eb="28">
      <t>ゲンショウリツ</t>
    </rPh>
    <rPh sb="34" eb="36">
      <t>イジョウ</t>
    </rPh>
    <rPh sb="36" eb="38">
      <t>コウジョウ</t>
    </rPh>
    <rPh sb="42" eb="44">
      <t>バアイ</t>
    </rPh>
    <phoneticPr fontId="1"/>
  </si>
  <si>
    <t>⑤　①及び③の基準は達成していないが、前年度の実績と比較し、減少率が３ポイント以上向上している場合</t>
    <rPh sb="3" eb="4">
      <t>オヨ</t>
    </rPh>
    <phoneticPr fontId="1"/>
  </si>
  <si>
    <t>（１）がん検診受診率等（令和５年度の実績、令和７年度の実施状況を評価）</t>
    <rPh sb="5" eb="7">
      <t>ケンシン</t>
    </rPh>
    <rPh sb="7" eb="10">
      <t>ジュシンリツ</t>
    </rPh>
    <rPh sb="10" eb="11">
      <t>トウ</t>
    </rPh>
    <rPh sb="12" eb="14">
      <t>レイワ</t>
    </rPh>
    <rPh sb="15" eb="17">
      <t>ネンド</t>
    </rPh>
    <phoneticPr fontId="1"/>
  </si>
  <si>
    <t>がん検診と特定健診を同日・同会場で実施しているか。（※２）
○：している　ー：していない</t>
    <phoneticPr fontId="1"/>
  </si>
  <si>
    <t>事前に被保険者に対し一体的に受診できる旨を案内しているか。（※２）
○：している　ー：していない</t>
    <phoneticPr fontId="1"/>
  </si>
  <si>
    <t>　対象者数とは、年度末時点において当該市町村の区域内に居住地を有する40歳、50歳、60歳及び70歳の者の総数をいうので、令和６年度の実績値を入力すること。なお、令和５年度の対象者数は、過年度において既に実績値の報告を受けているため、改めて報告する必要はない。</t>
    <rPh sb="1" eb="4">
      <t>タイショウシャ</t>
    </rPh>
    <rPh sb="4" eb="5">
      <t>スウ</t>
    </rPh>
    <rPh sb="10" eb="11">
      <t>マツ</t>
    </rPh>
    <rPh sb="11" eb="13">
      <t>ジテン</t>
    </rPh>
    <rPh sb="17" eb="19">
      <t>トウガイ</t>
    </rPh>
    <rPh sb="19" eb="22">
      <t>シチョウソン</t>
    </rPh>
    <rPh sb="23" eb="25">
      <t>クイキ</t>
    </rPh>
    <rPh sb="25" eb="26">
      <t>ウチ</t>
    </rPh>
    <rPh sb="27" eb="30">
      <t>キョジュウチ</t>
    </rPh>
    <rPh sb="31" eb="32">
      <t>ユウ</t>
    </rPh>
    <rPh sb="36" eb="37">
      <t>サイ</t>
    </rPh>
    <rPh sb="40" eb="41">
      <t>サイ</t>
    </rPh>
    <rPh sb="44" eb="45">
      <t>サイ</t>
    </rPh>
    <rPh sb="45" eb="46">
      <t>オヨ</t>
    </rPh>
    <rPh sb="49" eb="50">
      <t>サイ</t>
    </rPh>
    <rPh sb="51" eb="52">
      <t>モノ</t>
    </rPh>
    <rPh sb="53" eb="55">
      <t>ソウスウ</t>
    </rPh>
    <rPh sb="61" eb="63">
      <t>レイワ</t>
    </rPh>
    <rPh sb="64" eb="66">
      <t>ネンド</t>
    </rPh>
    <rPh sb="67" eb="70">
      <t>ジッセキチ</t>
    </rPh>
    <rPh sb="71" eb="73">
      <t>ニュウリョク</t>
    </rPh>
    <rPh sb="87" eb="90">
      <t>タイショウシャ</t>
    </rPh>
    <rPh sb="90" eb="91">
      <t>スウ</t>
    </rPh>
    <rPh sb="93" eb="96">
      <t>カネンド</t>
    </rPh>
    <rPh sb="102" eb="105">
      <t>ジッセキチ</t>
    </rPh>
    <rPh sb="106" eb="108">
      <t>ホウコク</t>
    </rPh>
    <rPh sb="109" eb="110">
      <t>ウ</t>
    </rPh>
    <phoneticPr fontId="1"/>
  </si>
  <si>
    <t>　④-２にいう「かかりつけ医との連携」とは、ⅰ事業実施にあたり事業内容について医師会に情報提供すること、ⅱ事業実施にあたり個々の取組についてかかりつけ医に情報提供すること、ⅲ事業実施過程で個々の取組についてかかりつけ医から助言を受けること、等を指す。評価対象とするためには、ⅰ、ⅱは必須の要件であると考えている。</t>
    <phoneticPr fontId="1"/>
  </si>
  <si>
    <t>　④-３で想定される「専門職」とは、保健指導の具体的内容によって対応する専門職が異なるため一律に線引きするものでないことを前提として、医師・歯科医師・歯科衛生士・保健師・看護師・薬剤師・栄養士・理学療法士・臨床検査技師・その他これらに準ずる専門職（健康運動指導士、糖尿病療養指導士等）を想定している。</t>
    <phoneticPr fontId="1"/>
  </si>
  <si>
    <t>　④-5にいう「糖尿病対策推進会議等との連携」とは、ⅰ事業実施にあたり事業内容について糖尿病対策推進会議等に情報提供をすること、ⅱ事業実施過程で事業内容について糖尿病対策推進会議等から助言を受けること、等を指す。</t>
    <phoneticPr fontId="1"/>
  </si>
  <si>
    <t>　④-5にいう「糖尿病対策推進会議等」とは、糖尿病対策推進会議以外に何を指すかについては、下記のとおりである。
「都道府県糖尿病対策推進会議」は、各都道府県においてⅰかかりつけ医機能の充実と病診連携の推進、ⅱ受診勧奨と事後指導の充実、ⅲ糖尿病治療成績の向上を目的とし、都道府県医師会を中心として設置されている会議体であり、同会議「等」に該当する会議体については、上記と同様の目的をもち、都道府県や医師会、関係学会等が連携して設置していることが必要となる。また、当該会議体の構成員は、糖尿病対策推進会議の構成団体（日本医師会、日本糖尿病学会、日本糖尿病協会、日本歯科医師会、健康保険組合連合会、国民健康保険中央会、日本腎臓学会、日本眼科医会、日本看護協会、日本病態栄養学会、健康・体力づくり事業財団、日本健康運動指導士会、日本糖尿病教育・看護学会、日本総合健診医学会、日本栄養士会、日本人間ドック学会、日本薬剤師会、日本理学療法士協会）と同様の機能・目的を持つ団体の団体員であることが望ましい。</t>
    <rPh sb="129" eb="131">
      <t>モクテキ</t>
    </rPh>
    <phoneticPr fontId="1"/>
  </si>
  <si>
    <t>　⑤にいう「糖尿病性腎症対象者の概数」とは、糖尿病性腎症重症化予防プログラムp28．図表8を参照し、KDBの「介入支援対象者一覧」画面から出力されるCSVデータを使用し、「糖尿病性腎症対象者の概数把握手順」に基づいて作業することで作成する概数のことをいう。</t>
    <phoneticPr fontId="1"/>
  </si>
  <si>
    <t>　⑧では、ポスター掲示やパンフレット配布等、単に情報提供にとどまるような取組は評価対象外とする。また、明らかに国保被保険者が対象者に含まれない事業は対象外とする。</t>
    <phoneticPr fontId="1"/>
  </si>
  <si>
    <r>
      <t>ⅰ　40歳未満を対象とした健診を実施しているか。</t>
    </r>
    <r>
      <rPr>
        <sz val="8"/>
        <rFont val="游ゴシック"/>
        <family val="3"/>
        <charset val="128"/>
        <scheme val="minor"/>
      </rPr>
      <t>※１</t>
    </r>
    <r>
      <rPr>
        <sz val="6"/>
        <rFont val="游ゴシック"/>
        <family val="3"/>
        <charset val="128"/>
        <scheme val="minor"/>
      </rPr>
      <t xml:space="preserve">
</t>
    </r>
    <r>
      <rPr>
        <sz val="10"/>
        <rFont val="游ゴシック"/>
        <family val="3"/>
        <charset val="128"/>
        <scheme val="minor"/>
      </rPr>
      <t>○：している　­：していない</t>
    </r>
    <rPh sb="4" eb="5">
      <t>サイ</t>
    </rPh>
    <rPh sb="5" eb="7">
      <t>ミマン</t>
    </rPh>
    <rPh sb="8" eb="10">
      <t>タイショウ</t>
    </rPh>
    <rPh sb="13" eb="15">
      <t>ケンシン</t>
    </rPh>
    <rPh sb="16" eb="18">
      <t>ジッシ</t>
    </rPh>
    <phoneticPr fontId="1"/>
  </si>
  <si>
    <t>①　多剤投与者の抽出基準を設定（※）し、対象者を抽出した上で、服薬情報の通知や行政、医療機関、薬局等が個別に訪問・指導する等の取組を実施し、かつ、取組実施後に対象者の処方状況をレセプト等で確認し実施前後で評価している場合（※１，※２）
　※　65歳以上の者について、医薬品をｎ種類以上投与されている。ｎは９以上の数。65歳未満の者についても、適宜、設定する。</t>
    <phoneticPr fontId="1"/>
  </si>
  <si>
    <t xml:space="preserve">③　地域フォーミュラリ（※3）の作成・運用に関して地域の医師、薬剤師などの民間団体が開催する会議体に参画している場合
</t>
    <phoneticPr fontId="1"/>
  </si>
  <si>
    <t>　厚生労働省において重複投与者数（対被保険者１万人）を算出するため、評価採点表（②重複・多剤投与者数）入力様式の「02重複・多剤投与者数」シートに必要な数値を入力すること。</t>
    <phoneticPr fontId="1"/>
  </si>
  <si>
    <t>③　多剤投与者数（対被保険者１万人）が前年度から減少していること</t>
    <phoneticPr fontId="1"/>
  </si>
  <si>
    <t>③　重複投与者数（対被保険者１万人）が前年度から減少していること</t>
  </si>
  <si>
    <t>　①の「抽出基準」については、基準を設けている対象年齢を記載することを想定している。「医療費適正化に関する施策についての基本的な方針」（令和５年７月20日厚生労働省告示第234号）や「高齢者の医薬品適正使用の指針」における取扱いを踏まえ、高齢者に対する抽出基準を設けている場合の対象年齢を指す。
　記載例：65歳以上75歳未満。55歳以上75歳未満。</t>
    <phoneticPr fontId="1"/>
  </si>
  <si>
    <t>　「後期高齢者医療制度の保健事業と一体的に実施している保健事業の実施内容」を明確に入力すること。</t>
    <phoneticPr fontId="1"/>
  </si>
  <si>
    <t>　「介護保険の地域支援事業と一体的に実施している保健事業の実施内容」を明確に入力すること。</t>
    <phoneticPr fontId="1"/>
  </si>
  <si>
    <t>　分析に用いた「国保」、「後期高齢者医療」、「介護保険」のそれぞれのデータについて、具体的に入力すること。</t>
    <phoneticPr fontId="1"/>
  </si>
  <si>
    <t>　具体的な取組例については、令和元年7月8日付事務連絡「外国人被保険者への対応事例について」の「第１　制度の理解・説明のための取組例」や「第３　国民健康保険料（税）の賦課・徴収のための取組」を参照のこと。</t>
    <phoneticPr fontId="1"/>
  </si>
  <si>
    <t>　該当する場合には、パンフレットや納入通知書等をPDFで都道府県に送付すること。</t>
    <rPh sb="1" eb="3">
      <t>ガイトウ</t>
    </rPh>
    <rPh sb="5" eb="7">
      <t>バアイ</t>
    </rPh>
    <rPh sb="17" eb="19">
      <t>ノウニュウ</t>
    </rPh>
    <rPh sb="19" eb="22">
      <t>ツウチショ</t>
    </rPh>
    <rPh sb="22" eb="23">
      <t>ナド</t>
    </rPh>
    <rPh sb="28" eb="32">
      <t>トドウフケン</t>
    </rPh>
    <rPh sb="33" eb="35">
      <t>ソウフ</t>
    </rPh>
    <phoneticPr fontId="1"/>
  </si>
  <si>
    <t>　リフィル処方箋及びバイオ後続品にかかる周知・啓発については、HPへの掲載等による周知・啓発ではなく、医療費通知や後発医薬品差額通知等に記載するなどにより、個々の被保険者に対して周知・啓発を実施する取組を入力すること。</t>
    <phoneticPr fontId="1"/>
  </si>
  <si>
    <r>
      <t>一体的に実施しているがん検診の種類　</t>
    </r>
    <r>
      <rPr>
        <sz val="8"/>
        <rFont val="游ゴシック"/>
        <family val="3"/>
        <charset val="128"/>
        <scheme val="minor"/>
      </rPr>
      <t>※1</t>
    </r>
    <rPh sb="0" eb="3">
      <t>イッタイテキ</t>
    </rPh>
    <rPh sb="4" eb="6">
      <t>ジッシ</t>
    </rPh>
    <rPh sb="12" eb="14">
      <t>ケンシン</t>
    </rPh>
    <rPh sb="15" eb="17">
      <t>シュルイ</t>
    </rPh>
    <phoneticPr fontId="1"/>
  </si>
  <si>
    <r>
      <t>①　令和６年度の歯科健診の受診率が全自治体の上位３割に当たる○○％を達成している場合　</t>
    </r>
    <r>
      <rPr>
        <sz val="6"/>
        <rFont val="游ゴシック"/>
        <family val="3"/>
        <charset val="128"/>
        <scheme val="minor"/>
      </rPr>
      <t>※1</t>
    </r>
    <r>
      <rPr>
        <sz val="10"/>
        <rFont val="游ゴシック"/>
        <family val="3"/>
        <charset val="128"/>
        <scheme val="minor"/>
      </rPr>
      <t xml:space="preserve">
②　①の基準は達成していないが、令和６年度の歯科健診の受診率が全自治体の上位５割に当たる○○％を達成している場合　</t>
    </r>
    <r>
      <rPr>
        <sz val="6"/>
        <rFont val="游ゴシック"/>
        <family val="3"/>
        <charset val="128"/>
        <scheme val="minor"/>
      </rPr>
      <t>※1</t>
    </r>
    <r>
      <rPr>
        <sz val="10"/>
        <rFont val="游ゴシック"/>
        <family val="3"/>
        <charset val="128"/>
        <scheme val="minor"/>
      </rPr>
      <t xml:space="preserve">
③　令和５年度の実績と比較し、受診率が１ポイント以上向上している場合　</t>
    </r>
    <r>
      <rPr>
        <sz val="6"/>
        <rFont val="游ゴシック"/>
        <family val="3"/>
        <charset val="128"/>
        <scheme val="minor"/>
      </rPr>
      <t>※1</t>
    </r>
    <phoneticPr fontId="1"/>
  </si>
  <si>
    <r>
      <rPr>
        <sz val="10"/>
        <rFont val="游ゴシック"/>
        <family val="3"/>
        <charset val="128"/>
        <scheme val="minor"/>
      </rPr>
      <t>対象者数（人）</t>
    </r>
    <r>
      <rPr>
        <sz val="6"/>
        <rFont val="游ゴシック"/>
        <family val="3"/>
        <charset val="128"/>
        <scheme val="minor"/>
      </rPr>
      <t>※2</t>
    </r>
    <rPh sb="0" eb="3">
      <t>タイショウシャ</t>
    </rPh>
    <rPh sb="3" eb="4">
      <t>スウ</t>
    </rPh>
    <rPh sb="5" eb="6">
      <t>ニン</t>
    </rPh>
    <phoneticPr fontId="1"/>
  </si>
  <si>
    <r>
      <t>受診者数（人）</t>
    </r>
    <r>
      <rPr>
        <sz val="6"/>
        <rFont val="游ゴシック"/>
        <family val="3"/>
        <charset val="128"/>
        <scheme val="minor"/>
      </rPr>
      <t>※3</t>
    </r>
    <rPh sb="0" eb="3">
      <t>ジュシンシャ</t>
    </rPh>
    <rPh sb="3" eb="4">
      <t>スウ</t>
    </rPh>
    <rPh sb="5" eb="6">
      <t>ニン</t>
    </rPh>
    <phoneticPr fontId="1"/>
  </si>
  <si>
    <r>
      <t>受診率（％）</t>
    </r>
    <r>
      <rPr>
        <sz val="6"/>
        <rFont val="游ゴシック"/>
        <family val="3"/>
        <charset val="128"/>
        <scheme val="minor"/>
      </rPr>
      <t>※1</t>
    </r>
    <rPh sb="0" eb="3">
      <t>ジュシンリツ</t>
    </rPh>
    <phoneticPr fontId="1"/>
  </si>
  <si>
    <r>
      <t>①　生活習慣病（高血圧、糖尿病、脂質異常症）、脳血管疾患や心疾患等の循環器病、糖尿病性腎症及び慢性腎臓病（CKD）等の発症予防・重症化予防の取組において、地域の医師会・歯科医師会・薬剤師会・看護協会等と連携して実施し、検査結果（BMI、血圧、HbA1c等）を確認し、アウトカム指標により評価している場合　</t>
    </r>
    <r>
      <rPr>
        <sz val="8"/>
        <rFont val="游ゴシック"/>
        <family val="3"/>
        <charset val="128"/>
        <scheme val="minor"/>
      </rPr>
      <t>※１</t>
    </r>
    <phoneticPr fontId="1"/>
  </si>
  <si>
    <r>
      <rPr>
        <u/>
        <sz val="10"/>
        <rFont val="游ゴシック"/>
        <family val="3"/>
        <charset val="128"/>
        <scheme val="minor"/>
      </rPr>
      <t>ⅱ（ⅰでその他を選択した場合のみ回答）</t>
    </r>
    <r>
      <rPr>
        <sz val="10"/>
        <rFont val="游ゴシック"/>
        <family val="3"/>
        <charset val="128"/>
        <scheme val="minor"/>
      </rPr>
      <t xml:space="preserve">
その他の団体</t>
    </r>
    <rPh sb="6" eb="7">
      <t>タ</t>
    </rPh>
    <rPh sb="8" eb="10">
      <t>センタク</t>
    </rPh>
    <rPh sb="12" eb="14">
      <t>バアイ</t>
    </rPh>
    <rPh sb="16" eb="18">
      <t>カイトウ</t>
    </rPh>
    <rPh sb="22" eb="23">
      <t>タ</t>
    </rPh>
    <rPh sb="24" eb="26">
      <t>ダンタイ</t>
    </rPh>
    <phoneticPr fontId="1"/>
  </si>
  <si>
    <t>ⅲ 該当の取組が対象としている疾患（全て）</t>
    <phoneticPr fontId="1"/>
  </si>
  <si>
    <r>
      <rPr>
        <u/>
        <sz val="10"/>
        <rFont val="游ゴシック"/>
        <family val="3"/>
        <charset val="128"/>
        <scheme val="minor"/>
      </rPr>
      <t>ⅳ（ⅲでその他を選択した場合のみ回答）</t>
    </r>
    <r>
      <rPr>
        <sz val="10"/>
        <rFont val="游ゴシック"/>
        <family val="3"/>
        <charset val="128"/>
        <scheme val="minor"/>
      </rPr>
      <t xml:space="preserve">
その他の疾患</t>
    </r>
    <rPh sb="6" eb="7">
      <t>タ</t>
    </rPh>
    <rPh sb="8" eb="10">
      <t>センタク</t>
    </rPh>
    <rPh sb="12" eb="14">
      <t>バアイ</t>
    </rPh>
    <rPh sb="16" eb="18">
      <t>カイトウ</t>
    </rPh>
    <rPh sb="22" eb="23">
      <t>タ</t>
    </rPh>
    <rPh sb="24" eb="26">
      <t>シッカン</t>
    </rPh>
    <phoneticPr fontId="1"/>
  </si>
  <si>
    <t>ⅴ　アウトカム指標
（複数取組がある場合は、代表的な取組を１つ選択）
（検査項目等の入力は、１つ以上、最大３つまで）</t>
    <rPh sb="7" eb="9">
      <t>シヒョウ</t>
    </rPh>
    <rPh sb="36" eb="38">
      <t>ケンサ</t>
    </rPh>
    <rPh sb="38" eb="40">
      <t>コウモク</t>
    </rPh>
    <rPh sb="40" eb="41">
      <t>トウ</t>
    </rPh>
    <rPh sb="42" eb="44">
      <t>ニュウリョク</t>
    </rPh>
    <rPh sb="48" eb="50">
      <t>イジョウ</t>
    </rPh>
    <rPh sb="51" eb="53">
      <t>サイダイ</t>
    </rPh>
    <phoneticPr fontId="1"/>
  </si>
  <si>
    <r>
      <rPr>
        <u/>
        <sz val="10"/>
        <rFont val="游ゴシック"/>
        <family val="3"/>
        <charset val="128"/>
        <scheme val="minor"/>
      </rPr>
      <t>ⅱ（ⅰでその他を選択した場合のみ回答）</t>
    </r>
    <r>
      <rPr>
        <sz val="10"/>
        <rFont val="游ゴシック"/>
        <family val="3"/>
        <charset val="128"/>
        <scheme val="minor"/>
      </rPr>
      <t xml:space="preserve">
その他の方法</t>
    </r>
    <rPh sb="6" eb="7">
      <t>タ</t>
    </rPh>
    <rPh sb="8" eb="10">
      <t>センタク</t>
    </rPh>
    <rPh sb="12" eb="14">
      <t>バアイ</t>
    </rPh>
    <rPh sb="16" eb="18">
      <t>カイトウ</t>
    </rPh>
    <rPh sb="22" eb="23">
      <t>タ</t>
    </rPh>
    <rPh sb="24" eb="26">
      <t>ホウホウ</t>
    </rPh>
    <phoneticPr fontId="1"/>
  </si>
  <si>
    <r>
      <t xml:space="preserve">④　糖尿病性腎症重症化予防プログラム（令和６年３月28日改定）を踏まえた以下の基準を全て満たす糖尿病性腎症重症化予防の取組を実施している場合
</t>
    </r>
    <r>
      <rPr>
        <sz val="8"/>
        <rFont val="游ゴシック"/>
        <family val="3"/>
        <charset val="128"/>
        <scheme val="minor"/>
      </rPr>
      <t>※取組方法については、受診勧奨、保健指導、受診勧奨と保健指導を一体化した取組等の中から地域の実情に応じ適切なものを選択する</t>
    </r>
    <rPh sb="107" eb="109">
      <t>トリクミ</t>
    </rPh>
    <phoneticPr fontId="1"/>
  </si>
  <si>
    <r>
      <t>２　かかりつけ医と連携した取組であること　</t>
    </r>
    <r>
      <rPr>
        <sz val="8"/>
        <rFont val="游ゴシック"/>
        <family val="3"/>
        <charset val="128"/>
        <scheme val="minor"/>
      </rPr>
      <t>※2</t>
    </r>
    <rPh sb="7" eb="8">
      <t>イ</t>
    </rPh>
    <rPh sb="9" eb="11">
      <t>レンケイ</t>
    </rPh>
    <rPh sb="13" eb="15">
      <t>トリクミ</t>
    </rPh>
    <phoneticPr fontId="1"/>
  </si>
  <si>
    <r>
      <t>３　保健指導を実施する場合には、専門職が取組に携わること　</t>
    </r>
    <r>
      <rPr>
        <sz val="8"/>
        <rFont val="游ゴシック"/>
        <family val="3"/>
        <charset val="128"/>
        <scheme val="minor"/>
      </rPr>
      <t>※3</t>
    </r>
    <rPh sb="2" eb="4">
      <t>ホケン</t>
    </rPh>
    <rPh sb="4" eb="6">
      <t>シドウ</t>
    </rPh>
    <rPh sb="7" eb="9">
      <t>ジッシ</t>
    </rPh>
    <rPh sb="11" eb="13">
      <t>バアイ</t>
    </rPh>
    <rPh sb="16" eb="19">
      <t>センモンショク</t>
    </rPh>
    <rPh sb="20" eb="22">
      <t>トリクミ</t>
    </rPh>
    <rPh sb="23" eb="24">
      <t>タズサ</t>
    </rPh>
    <phoneticPr fontId="1"/>
  </si>
  <si>
    <r>
      <t>５　取組の実施に当たり、地域の実情に応じて各都道府県の糖尿病対策推進会議等との連携（各都道府県による対応策の議論や取組内容の共有など）を図ること　</t>
    </r>
    <r>
      <rPr>
        <sz val="8"/>
        <rFont val="游ゴシック"/>
        <family val="3"/>
        <charset val="128"/>
        <scheme val="minor"/>
      </rPr>
      <t>※4※5</t>
    </r>
    <rPh sb="2" eb="4">
      <t>トリクミ</t>
    </rPh>
    <rPh sb="5" eb="7">
      <t>ジッシ</t>
    </rPh>
    <rPh sb="8" eb="9">
      <t>ア</t>
    </rPh>
    <rPh sb="12" eb="14">
      <t>チイキ</t>
    </rPh>
    <rPh sb="15" eb="17">
      <t>ジツジョウ</t>
    </rPh>
    <rPh sb="18" eb="19">
      <t>オウ</t>
    </rPh>
    <rPh sb="21" eb="22">
      <t>カク</t>
    </rPh>
    <rPh sb="22" eb="26">
      <t>トドウフケン</t>
    </rPh>
    <rPh sb="27" eb="30">
      <t>トウニョウビョウ</t>
    </rPh>
    <rPh sb="30" eb="32">
      <t>タイサク</t>
    </rPh>
    <rPh sb="32" eb="34">
      <t>スイシン</t>
    </rPh>
    <rPh sb="34" eb="36">
      <t>カイギ</t>
    </rPh>
    <rPh sb="36" eb="37">
      <t>ナド</t>
    </rPh>
    <rPh sb="39" eb="41">
      <t>レンケイ</t>
    </rPh>
    <rPh sb="42" eb="43">
      <t>カク</t>
    </rPh>
    <rPh sb="43" eb="47">
      <t>トドウフケン</t>
    </rPh>
    <rPh sb="50" eb="53">
      <t>タイオウサク</t>
    </rPh>
    <rPh sb="54" eb="56">
      <t>ギロン</t>
    </rPh>
    <rPh sb="57" eb="59">
      <t>トリクミ</t>
    </rPh>
    <rPh sb="59" eb="61">
      <t>ナイヨウ</t>
    </rPh>
    <rPh sb="62" eb="64">
      <t>キョウユウ</t>
    </rPh>
    <rPh sb="68" eb="69">
      <t>ハカ</t>
    </rPh>
    <phoneticPr fontId="1"/>
  </si>
  <si>
    <r>
      <t>⑤　④の基準を満たす事業を実施する場合であって、健診結果のみならず、レセプトの請求情報（薬剤や疾患名）も活用し、糖尿病性腎症対象者の概数を把握した上で、特定健診受診者で糖尿病基準に該当（糖尿病性腎症含む）するが医療機関未受診の者及び特定健診未受診者で過去に糖尿病治療歴があり現在治療中断している者を抽出し、受診勧奨を実施している場合　</t>
    </r>
    <r>
      <rPr>
        <sz val="8"/>
        <rFont val="游ゴシック"/>
        <family val="3"/>
        <charset val="128"/>
        <scheme val="minor"/>
      </rPr>
      <t>※6</t>
    </r>
    <phoneticPr fontId="1"/>
  </si>
  <si>
    <r>
      <t>受診勧奨対象者数</t>
    </r>
    <r>
      <rPr>
        <sz val="8"/>
        <rFont val="游ゴシック"/>
        <family val="3"/>
        <charset val="128"/>
        <scheme val="minor"/>
      </rPr>
      <t>（人）</t>
    </r>
    <rPh sb="0" eb="2">
      <t>ジュシン</t>
    </rPh>
    <rPh sb="2" eb="4">
      <t>カンショウ</t>
    </rPh>
    <rPh sb="4" eb="7">
      <t>タイショウシャ</t>
    </rPh>
    <rPh sb="7" eb="8">
      <t>スウ</t>
    </rPh>
    <rPh sb="9" eb="10">
      <t>ニン</t>
    </rPh>
    <phoneticPr fontId="1"/>
  </si>
  <si>
    <r>
      <t>受診勧奨実施者数</t>
    </r>
    <r>
      <rPr>
        <sz val="8"/>
        <rFont val="游ゴシック"/>
        <family val="3"/>
        <charset val="128"/>
        <scheme val="minor"/>
      </rPr>
      <t>（人）【A】</t>
    </r>
    <rPh sb="0" eb="2">
      <t>ジュシン</t>
    </rPh>
    <rPh sb="2" eb="4">
      <t>カンショウ</t>
    </rPh>
    <rPh sb="4" eb="7">
      <t>ジッシシャ</t>
    </rPh>
    <rPh sb="7" eb="8">
      <t>スウ</t>
    </rPh>
    <rPh sb="9" eb="10">
      <t>ニン</t>
    </rPh>
    <phoneticPr fontId="1"/>
  </si>
  <si>
    <r>
      <t>保健指導実施者数</t>
    </r>
    <r>
      <rPr>
        <sz val="8"/>
        <rFont val="游ゴシック"/>
        <family val="3"/>
        <charset val="128"/>
        <scheme val="minor"/>
      </rPr>
      <t>（人）</t>
    </r>
    <rPh sb="0" eb="2">
      <t>ホケン</t>
    </rPh>
    <rPh sb="2" eb="4">
      <t>シドウ</t>
    </rPh>
    <rPh sb="4" eb="6">
      <t>ジッシ</t>
    </rPh>
    <rPh sb="6" eb="7">
      <t>シャ</t>
    </rPh>
    <rPh sb="7" eb="8">
      <t>スウ</t>
    </rPh>
    <rPh sb="8" eb="9">
      <t>タイスウ</t>
    </rPh>
    <rPh sb="9" eb="10">
      <t>ニン</t>
    </rPh>
    <phoneticPr fontId="1"/>
  </si>
  <si>
    <t>ⅲ　活用する対象者が日々測定した電子データ（PHR)項目（健診結果以外）</t>
    <rPh sb="6" eb="9">
      <t>タイショウシャ</t>
    </rPh>
    <rPh sb="10" eb="12">
      <t>ヒビ</t>
    </rPh>
    <rPh sb="12" eb="14">
      <t>ソクテイ</t>
    </rPh>
    <rPh sb="16" eb="18">
      <t>デンシ</t>
    </rPh>
    <rPh sb="26" eb="28">
      <t>コウモク</t>
    </rPh>
    <rPh sb="29" eb="31">
      <t>ケンシン</t>
    </rPh>
    <rPh sb="31" eb="33">
      <t>ケッカ</t>
    </rPh>
    <rPh sb="33" eb="35">
      <t>イガイ</t>
    </rPh>
    <phoneticPr fontId="1"/>
  </si>
  <si>
    <r>
      <rPr>
        <u/>
        <sz val="10"/>
        <rFont val="游ゴシック"/>
        <family val="3"/>
        <charset val="128"/>
        <scheme val="minor"/>
      </rPr>
      <t>ⅳ（ⅲでその他を選択した場合のみ回答）</t>
    </r>
    <r>
      <rPr>
        <sz val="10"/>
        <rFont val="游ゴシック"/>
        <family val="3"/>
        <charset val="128"/>
        <scheme val="minor"/>
      </rPr>
      <t xml:space="preserve">
その他の項目</t>
    </r>
    <rPh sb="6" eb="7">
      <t>タ</t>
    </rPh>
    <rPh sb="8" eb="10">
      <t>センタク</t>
    </rPh>
    <rPh sb="12" eb="14">
      <t>バアイ</t>
    </rPh>
    <rPh sb="16" eb="18">
      <t>カイトウ</t>
    </rPh>
    <rPh sb="22" eb="23">
      <t>タ</t>
    </rPh>
    <rPh sb="24" eb="26">
      <t>コウモク</t>
    </rPh>
    <phoneticPr fontId="1"/>
  </si>
  <si>
    <t>ⅴ　取組内容（本人の記録期間、保健指導の頻度、効果確認時期等）</t>
    <rPh sb="7" eb="9">
      <t>ホンニン</t>
    </rPh>
    <rPh sb="10" eb="12">
      <t>キロク</t>
    </rPh>
    <rPh sb="12" eb="14">
      <t>キカン</t>
    </rPh>
    <rPh sb="15" eb="17">
      <t>ホケン</t>
    </rPh>
    <rPh sb="17" eb="19">
      <t>シドウ</t>
    </rPh>
    <rPh sb="20" eb="22">
      <t>ヒンド</t>
    </rPh>
    <rPh sb="23" eb="25">
      <t>コウカ</t>
    </rPh>
    <rPh sb="25" eb="27">
      <t>カクニン</t>
    </rPh>
    <rPh sb="27" eb="29">
      <t>ジキ</t>
    </rPh>
    <rPh sb="29" eb="30">
      <t>トウ</t>
    </rPh>
    <phoneticPr fontId="1"/>
  </si>
  <si>
    <r>
      <t>１　住民の予防・健康づくりの取組や成果に応じてポイントを付与し、そのポイント数に応じて報奨を提供する事業や、ポイント付与を介さずに取組や成果に対して直接報奨を提供する事業などであること。　</t>
    </r>
    <r>
      <rPr>
        <sz val="8"/>
        <rFont val="游ゴシック"/>
        <family val="3"/>
        <charset val="128"/>
        <scheme val="minor"/>
      </rPr>
      <t>※２</t>
    </r>
    <phoneticPr fontId="1"/>
  </si>
  <si>
    <r>
      <t>２　プログラム等の中で、健診受診、各種健康教室への参加、ウォーキング、ジョギング、体重・血圧・食事の記録等の本人の取組に対する評価を、個人へのインセンティブの提供の条件としていること。　</t>
    </r>
    <r>
      <rPr>
        <sz val="8"/>
        <rFont val="游ゴシック"/>
        <family val="3"/>
        <charset val="128"/>
        <scheme val="minor"/>
      </rPr>
      <t>※3</t>
    </r>
    <phoneticPr fontId="1"/>
  </si>
  <si>
    <r>
      <t>③　商工部局や都市整備部局等との連携または地域の民間企業や商店街との連携による「健康なまちづくり」の視点を含めた個人へのインセンティブ提供に関する事業を実施している場合　</t>
    </r>
    <r>
      <rPr>
        <sz val="8"/>
        <rFont val="游ゴシック"/>
        <family val="3"/>
        <charset val="128"/>
        <scheme val="minor"/>
      </rPr>
      <t>※6</t>
    </r>
    <phoneticPr fontId="1"/>
  </si>
  <si>
    <r>
      <t>①　重複投与者の抽出基準を設定し、対象者を抽出した上で、服薬情報の通知や行政、医療機関、薬局等が個別に訪問・指導する等の取組を実施し、かつ、取組実施後に対象者の処方状況をレセプト等で確認し実施前後で評価している場合　</t>
    </r>
    <r>
      <rPr>
        <sz val="6"/>
        <rFont val="游ゴシック"/>
        <family val="3"/>
        <charset val="128"/>
        <scheme val="minor"/>
      </rPr>
      <t xml:space="preserve"> </t>
    </r>
    <r>
      <rPr>
        <sz val="8"/>
        <rFont val="游ゴシック"/>
        <family val="3"/>
        <charset val="128"/>
        <scheme val="minor"/>
      </rPr>
      <t>※1</t>
    </r>
    <phoneticPr fontId="1"/>
  </si>
  <si>
    <r>
      <t>④　郡市区医師会や薬剤師会などの地域の医療関係団体等と連携して重複投与の対策を実施している場合　</t>
    </r>
    <r>
      <rPr>
        <vertAlign val="subscript"/>
        <sz val="10"/>
        <rFont val="游ゴシック"/>
        <family val="3"/>
        <charset val="128"/>
        <scheme val="minor"/>
      </rPr>
      <t>※3</t>
    </r>
    <phoneticPr fontId="1"/>
  </si>
  <si>
    <r>
      <t>①　被被保険者に対し、セルフメディケーションの推進（OTC医薬品の普及を含む）のための周知・啓発を行っている場合　</t>
    </r>
    <r>
      <rPr>
        <sz val="8"/>
        <rFont val="游ゴシック"/>
        <family val="3"/>
        <charset val="128"/>
        <scheme val="minor"/>
      </rPr>
      <t>※1</t>
    </r>
    <phoneticPr fontId="1"/>
  </si>
  <si>
    <r>
      <t>②　①の取組について、個々の被保険者に対し、窓口での説明や医療費通知等を活用して、セルフメディケーションの推進（OTC医薬品の普及を含む）のための周知・啓発を行っている場合　</t>
    </r>
    <r>
      <rPr>
        <sz val="8"/>
        <rFont val="游ゴシック"/>
        <family val="3"/>
        <charset val="128"/>
        <scheme val="minor"/>
      </rPr>
      <t>※2</t>
    </r>
    <rPh sb="4" eb="6">
      <t>トリクミ</t>
    </rPh>
    <rPh sb="11" eb="13">
      <t>ココ</t>
    </rPh>
    <rPh sb="14" eb="18">
      <t>ヒホケンシャ</t>
    </rPh>
    <rPh sb="19" eb="20">
      <t>タイ</t>
    </rPh>
    <rPh sb="22" eb="24">
      <t>マドグチ</t>
    </rPh>
    <rPh sb="26" eb="28">
      <t>セツメイ</t>
    </rPh>
    <rPh sb="29" eb="32">
      <t>イリョウヒ</t>
    </rPh>
    <rPh sb="32" eb="35">
      <t>ツウチナド</t>
    </rPh>
    <rPh sb="36" eb="38">
      <t>カツヨウ</t>
    </rPh>
    <rPh sb="53" eb="55">
      <t>スイシン</t>
    </rPh>
    <rPh sb="59" eb="62">
      <t>イヤクヒン</t>
    </rPh>
    <rPh sb="63" eb="65">
      <t>フキュウ</t>
    </rPh>
    <rPh sb="66" eb="67">
      <t>フク</t>
    </rPh>
    <rPh sb="73" eb="75">
      <t>シュウチ</t>
    </rPh>
    <rPh sb="76" eb="78">
      <t>ケイハツ</t>
    </rPh>
    <rPh sb="79" eb="80">
      <t>オコナ</t>
    </rPh>
    <rPh sb="84" eb="86">
      <t>バアイ</t>
    </rPh>
    <phoneticPr fontId="1"/>
  </si>
  <si>
    <r>
      <t>　①については、被保険者に対する周知・啓発の「方法」をすべて選択すること。</t>
    </r>
    <r>
      <rPr>
        <u/>
        <sz val="9"/>
        <rFont val="游ゴシック"/>
        <family val="3"/>
        <charset val="128"/>
        <scheme val="minor"/>
      </rPr>
      <t>被保険者に対して、個別に周知・啓発している場合も含む</t>
    </r>
    <r>
      <rPr>
        <sz val="9"/>
        <rFont val="游ゴシック"/>
        <family val="3"/>
        <charset val="128"/>
        <scheme val="minor"/>
      </rPr>
      <t>。</t>
    </r>
    <phoneticPr fontId="1"/>
  </si>
  <si>
    <r>
      <t>　②については、</t>
    </r>
    <r>
      <rPr>
        <u/>
        <sz val="9"/>
        <rFont val="游ゴシック"/>
        <family val="3"/>
        <charset val="128"/>
        <scheme val="minor"/>
      </rPr>
      <t>上記①のうち、国保被保険者に対して、周知・啓発を行っている「方法」</t>
    </r>
    <r>
      <rPr>
        <sz val="9"/>
        <rFont val="游ゴシック"/>
        <family val="3"/>
        <charset val="128"/>
        <scheme val="minor"/>
      </rPr>
      <t>をすべて選択すること。</t>
    </r>
    <phoneticPr fontId="1"/>
  </si>
  <si>
    <r>
      <t>①　後発医薬品の使用割合の目標数値を設定し、事業計画等に記載している場合　</t>
    </r>
    <r>
      <rPr>
        <sz val="8"/>
        <rFont val="游ゴシック"/>
        <family val="3"/>
        <charset val="128"/>
      </rPr>
      <t>※1</t>
    </r>
    <phoneticPr fontId="1"/>
  </si>
  <si>
    <r>
      <t>切り替え率
（人数ベース、％、時点）</t>
    </r>
    <r>
      <rPr>
        <sz val="8"/>
        <rFont val="游ゴシック"/>
        <family val="3"/>
        <charset val="128"/>
      </rPr>
      <t>※2</t>
    </r>
    <phoneticPr fontId="1"/>
  </si>
  <si>
    <r>
      <t>切り替えによる削減額
（円、時点）</t>
    </r>
    <r>
      <rPr>
        <sz val="8"/>
        <rFont val="游ゴシック"/>
        <family val="3"/>
        <charset val="128"/>
      </rPr>
      <t>※3</t>
    </r>
    <phoneticPr fontId="1"/>
  </si>
  <si>
    <r>
      <t>③　被保険者に対し、後発医薬品についての更なる理解の促進を図るため、差額通知等において、後発医薬品の品質や使用促進の意義等に関する情報を記載している場合　</t>
    </r>
    <r>
      <rPr>
        <sz val="8"/>
        <rFont val="游ゴシック"/>
        <family val="3"/>
        <charset val="128"/>
      </rPr>
      <t>※4</t>
    </r>
    <phoneticPr fontId="1"/>
  </si>
  <si>
    <r>
      <t>後発医薬品の品質や使用促進の意義等に関する情報を記載している媒体の名称　</t>
    </r>
    <r>
      <rPr>
        <sz val="8"/>
        <rFont val="游ゴシック"/>
        <family val="3"/>
        <charset val="128"/>
      </rPr>
      <t>※5</t>
    </r>
    <phoneticPr fontId="1"/>
  </si>
  <si>
    <r>
      <t>取組内容　</t>
    </r>
    <r>
      <rPr>
        <sz val="8"/>
        <rFont val="游ゴシック"/>
        <family val="3"/>
        <charset val="128"/>
      </rPr>
      <t>※6</t>
    </r>
    <phoneticPr fontId="1"/>
  </si>
  <si>
    <r>
      <rPr>
        <sz val="10"/>
        <rFont val="游ゴシック"/>
        <family val="3"/>
        <charset val="128"/>
      </rPr>
      <t>①　第３期データヘルス計画に基づき６年度に実施した保健事業等について、計画の評価及び見直しの検討を行い、かつ、その計画をホームページ等を通じて公表し実施している場合（検討の結果変更なし含む）　</t>
    </r>
    <r>
      <rPr>
        <sz val="8"/>
        <rFont val="游ゴシック"/>
        <family val="3"/>
        <charset val="128"/>
      </rPr>
      <t>※１</t>
    </r>
  </si>
  <si>
    <r>
      <t>公表している媒体の名称等（HPの場合にはURLを入力）　</t>
    </r>
    <r>
      <rPr>
        <sz val="8"/>
        <rFont val="游ゴシック"/>
        <family val="3"/>
        <charset val="128"/>
      </rPr>
      <t>※2</t>
    </r>
  </si>
  <si>
    <r>
      <t>事業の名称とアウトカム指標
（代表的な保健事業を３つ選択しそれぞれ入力）　</t>
    </r>
    <r>
      <rPr>
        <sz val="8"/>
        <rFont val="游ゴシック"/>
        <family val="3"/>
        <charset val="128"/>
      </rPr>
      <t>※3</t>
    </r>
  </si>
  <si>
    <r>
      <t>③　データヘルス計画に係る保健事業の実施・評価に当たり、都道府県（保健所含む。）から意見を求める場を設置している場合や都道府県（保健所含む。）へ助言を求めている場合　</t>
    </r>
    <r>
      <rPr>
        <sz val="8"/>
        <rFont val="游ゴシック"/>
        <family val="3"/>
        <charset val="128"/>
        <scheme val="minor"/>
      </rPr>
      <t>※4</t>
    </r>
  </si>
  <si>
    <r>
      <t>連携の相手方
（都道府県の担当課名または都道府県設置の保健所名）</t>
    </r>
    <r>
      <rPr>
        <sz val="8"/>
        <rFont val="游ゴシック"/>
        <family val="3"/>
        <charset val="128"/>
      </rPr>
      <t>※5</t>
    </r>
  </si>
  <si>
    <r>
      <t>保健事業の実施・評価に当たっての連携内容　</t>
    </r>
    <r>
      <rPr>
        <sz val="8"/>
        <rFont val="游ゴシック"/>
        <family val="3"/>
        <charset val="128"/>
        <scheme val="minor"/>
      </rPr>
      <t>※6</t>
    </r>
  </si>
  <si>
    <r>
      <t>④　データヘルス計画に係る保健事業の実施・評価に当たり、外部有識者として地域の医師会等の保健医療関係者等を構成員とする委員会または協議会等（国保連合会の支援・評価委員会等）の助言を得ている場合　</t>
    </r>
    <r>
      <rPr>
        <sz val="8"/>
        <rFont val="游ゴシック"/>
        <family val="3"/>
        <charset val="128"/>
      </rPr>
      <t>※7※8※9</t>
    </r>
  </si>
  <si>
    <r>
      <t>連携の相手方
（会議名と外部有識者である構成員）　</t>
    </r>
    <r>
      <rPr>
        <sz val="8"/>
        <rFont val="游ゴシック"/>
        <family val="3"/>
        <charset val="128"/>
        <scheme val="minor"/>
      </rPr>
      <t>※10</t>
    </r>
  </si>
  <si>
    <r>
      <t>保健事業の実施・評価に当たっての連携内容　</t>
    </r>
    <r>
      <rPr>
        <sz val="8"/>
        <rFont val="游ゴシック"/>
        <family val="3"/>
        <charset val="128"/>
        <scheme val="minor"/>
      </rPr>
      <t>※11</t>
    </r>
  </si>
  <si>
    <t>　①については、令和７年度におけるデータヘルス計画の保健事業の評価及び見直しの結果、データへルス計画の内容に変更が生じない場合、データへルス計画の内容に変更があった場合、評価及び見直し中（予定：年度内）の場合が評価対象です。</t>
    <phoneticPr fontId="1"/>
  </si>
  <si>
    <r>
      <t>【選択式】地域包括ケアの構築に向けた医療・介護・保健・福祉・住まい・生活支援など部局横断的な議論の場に国保部局として参画した　</t>
    </r>
    <r>
      <rPr>
        <sz val="8"/>
        <rFont val="游ゴシック"/>
        <family val="3"/>
        <charset val="128"/>
        <scheme val="minor"/>
      </rPr>
      <t xml:space="preserve">※2
</t>
    </r>
    <r>
      <rPr>
        <sz val="10"/>
        <rFont val="游ゴシック"/>
        <family val="3"/>
        <charset val="128"/>
        <scheme val="minor"/>
      </rPr>
      <t>○：している　­：していない</t>
    </r>
  </si>
  <si>
    <r>
      <t>分析に用いた国保、後期高齢者医療、介護保険の
それぞれのデータ　</t>
    </r>
    <r>
      <rPr>
        <sz val="8"/>
        <rFont val="游ゴシック"/>
        <family val="3"/>
        <charset val="128"/>
        <scheme val="minor"/>
      </rPr>
      <t>※7</t>
    </r>
    <phoneticPr fontId="1"/>
  </si>
  <si>
    <r>
      <t>①　当初賦課決定から年度末にかけて未申告世帯に対して申告の勧奨を行い、応対がない未申告世帯に対しては所得調査を実施し、所得を把握している場合</t>
    </r>
    <r>
      <rPr>
        <sz val="6"/>
        <rFont val="游ゴシック"/>
        <family val="3"/>
        <charset val="128"/>
        <scheme val="minor"/>
      </rPr>
      <t>　</t>
    </r>
    <r>
      <rPr>
        <sz val="8"/>
        <rFont val="游ゴシック"/>
        <family val="3"/>
        <charset val="128"/>
        <scheme val="minor"/>
      </rPr>
      <t>※1※2</t>
    </r>
    <phoneticPr fontId="1"/>
  </si>
  <si>
    <r>
      <t>①　オンライン資格確認等システムにおける「資格重複状況結果一覧」及び「加入勧奨ファイル」を適用の適正化に活用している場合</t>
    </r>
    <r>
      <rPr>
        <sz val="8"/>
        <rFont val="游ゴシック"/>
        <family val="3"/>
        <charset val="128"/>
        <scheme val="minor"/>
      </rPr>
      <t>　※</t>
    </r>
    <phoneticPr fontId="1"/>
  </si>
  <si>
    <r>
      <t>③　②の取組に加え、令和６年度（４～３月）の内容点検分の１人当たり財政効果額が前年度（４～３月）と比較して、向上している場合　</t>
    </r>
    <r>
      <rPr>
        <sz val="8"/>
        <rFont val="游ゴシック"/>
        <family val="3"/>
        <charset val="128"/>
        <scheme val="minor"/>
      </rPr>
      <t>※2</t>
    </r>
    <phoneticPr fontId="1"/>
  </si>
  <si>
    <r>
      <t>①　医療機関からの申請がある場合、一部負担金の保険者徴収制度を適切に運営している場合（医療機関から申請がない場合も含む）　</t>
    </r>
    <r>
      <rPr>
        <sz val="6"/>
        <rFont val="游ゴシック"/>
        <family val="3"/>
        <charset val="128"/>
      </rPr>
      <t>※</t>
    </r>
  </si>
  <si>
    <r>
      <t>②　コンビニ収納・クレジットカード・ペイジー等のマルチペイメントネットワークサービス・ＱＲコード決済（PayPay等）等、被保険者による保険料自主納付方法の利便性拡大に寄与する取組を実施している場合（各１点、最大4点）　</t>
    </r>
    <r>
      <rPr>
        <sz val="8"/>
        <rFont val="游ゴシック"/>
        <family val="3"/>
        <charset val="128"/>
        <scheme val="minor"/>
      </rPr>
      <t>※1</t>
    </r>
  </si>
  <si>
    <r>
      <t>①　外国人被保険者に対し、国保制度の概要（保険料納付の必要性を含む）について記載された外国語のパンフレットや納入通知書・督促状・催告書等を作成し、制度の周知・収納率の向上を図っている場合　</t>
    </r>
    <r>
      <rPr>
        <sz val="8"/>
        <rFont val="游ゴシック"/>
        <family val="3"/>
        <charset val="128"/>
        <scheme val="minor"/>
      </rPr>
      <t>※1※2</t>
    </r>
  </si>
  <si>
    <r>
      <t>①　地方公共団体情報システムの標準化の取組において、市町村事務処理標準システムを導入（予定含む）し、国民健康保険システムの標準化を実施する場合　</t>
    </r>
    <r>
      <rPr>
        <sz val="8"/>
        <rFont val="游ゴシック"/>
        <family val="3"/>
        <charset val="128"/>
      </rPr>
      <t>※1</t>
    </r>
  </si>
  <si>
    <r>
      <t>②　地方公共団体情報システムの標準化の取組において、市町村事務処理標準システム又はその他の国民健康保険システムをガバメントクラウドを利用して導入（予定含む）する場合　</t>
    </r>
    <r>
      <rPr>
        <sz val="8"/>
        <rFont val="游ゴシック"/>
        <family val="3"/>
        <charset val="128"/>
      </rPr>
      <t>※2</t>
    </r>
  </si>
  <si>
    <t>i  地域の関係団体の連携先（全て）</t>
    <phoneticPr fontId="20"/>
  </si>
  <si>
    <t>ⅲ 該当の取組が対象としている疾患（全て）</t>
    <phoneticPr fontId="20"/>
  </si>
  <si>
    <t>ⅳ（ⅲでその他を選択した場合のみ回答）
その他の疾患</t>
    <phoneticPr fontId="20"/>
  </si>
  <si>
    <t>ⅲ　活用する対象者が日々測定した電子データ（PHR)項目（健診結果以外）</t>
    <phoneticPr fontId="20"/>
  </si>
  <si>
    <t>ⅴ　取組内容（本人の記録期間、保健指導の頻度、効果確認時期等）</t>
    <rPh sb="2" eb="4">
      <t>トリクミ</t>
    </rPh>
    <rPh sb="4" eb="6">
      <t>ナイヨウ</t>
    </rPh>
    <rPh sb="7" eb="9">
      <t>ホンニン</t>
    </rPh>
    <rPh sb="10" eb="12">
      <t>キロク</t>
    </rPh>
    <rPh sb="12" eb="14">
      <t>キカン</t>
    </rPh>
    <rPh sb="15" eb="17">
      <t>ホケン</t>
    </rPh>
    <rPh sb="17" eb="19">
      <t>シドウ</t>
    </rPh>
    <rPh sb="20" eb="22">
      <t>ヒンド</t>
    </rPh>
    <rPh sb="23" eb="25">
      <t>コウカ</t>
    </rPh>
    <rPh sb="25" eb="27">
      <t>カクニン</t>
    </rPh>
    <rPh sb="27" eb="30">
      <t>ジキトウ</t>
    </rPh>
    <phoneticPr fontId="1"/>
  </si>
  <si>
    <t>⑨　受診率の向上のため、胃がん、肺がん、大腸がんの３つのがん検診のいずれかと特定健診を一体的に実施し、かつ、事前に被保険者に対し一体的に受診できる旨を案内している場合</t>
    <phoneticPr fontId="1"/>
  </si>
  <si>
    <t>⑩　受診率向上のため、子宮頸がん、乳がんの２つのがん検診のいずれかと特定健診を一体的に実施し、かつ、事前に被保険者に対し一体的に受診できる旨を案内している場合</t>
    <phoneticPr fontId="1"/>
  </si>
  <si>
    <t>①　40歳未満を対象とした健診実施後、健診結果において、生活習慣の改善が特に必要と認められる者に対して保健指導を行っている、かつ、医療機関を受診する必要があると判断された者に対して医療機関の受診勧奨を行っている場合</t>
    <phoneticPr fontId="1"/>
  </si>
  <si>
    <r>
      <t>３　事業の実施後、当該事業が住民の行動変容につながったかどうかの効果検証や、その結果に基づく事業改善を行うなどPDCAサイクルで事業の振り返りを実施していること。　</t>
    </r>
    <r>
      <rPr>
        <sz val="8"/>
        <rFont val="游ゴシック"/>
        <family val="3"/>
        <charset val="128"/>
        <scheme val="minor"/>
      </rPr>
      <t>※4</t>
    </r>
    <phoneticPr fontId="1"/>
  </si>
  <si>
    <r>
      <t>②　①の基準を満たす事業を実施する場合であって、本人の取組の成果として、健診の検査値、喫煙状況、アルコール摂取状況のいずれかの健康指標の維持や改善を、個人へのインセンティブの提供の条件としている場合　</t>
    </r>
    <r>
      <rPr>
        <sz val="8"/>
        <rFont val="游ゴシック"/>
        <family val="3"/>
        <charset val="128"/>
        <scheme val="minor"/>
      </rPr>
      <t>※5</t>
    </r>
    <phoneticPr fontId="1"/>
  </si>
  <si>
    <r>
      <t>②　①を達成したうえで、マイナ保険証での受診についてリーフレットを作成し、　</t>
    </r>
    <r>
      <rPr>
        <sz val="8"/>
        <rFont val="游ゴシック"/>
        <family val="3"/>
        <charset val="128"/>
        <scheme val="minor"/>
      </rPr>
      <t>※1</t>
    </r>
    <phoneticPr fontId="1"/>
  </si>
  <si>
    <r>
      <t>①　保険料の算定方法・納付や各種保険給付の支給要件・申請手続方法を含む国民健康保険制度全般について周知を行っている場合　</t>
    </r>
    <r>
      <rPr>
        <sz val="8"/>
        <rFont val="游ゴシック"/>
        <family val="3"/>
        <charset val="128"/>
        <scheme val="minor"/>
      </rPr>
      <t>※1</t>
    </r>
    <phoneticPr fontId="1"/>
  </si>
  <si>
    <t>自治体HPにおいて掲載し、周知・広報を行っている場合</t>
    <phoneticPr fontId="1"/>
  </si>
  <si>
    <t>自治体HP以外の広報媒体において掲載し、周知・広報を行っている場合</t>
    <phoneticPr fontId="1"/>
  </si>
  <si>
    <r>
      <t>③　資格確認書等の更新時や納入通知書の発送時、または保健事業を実施する際等において、リーフレット等を用いて、医療機関等でのマイナ保険証での受診について周知・広報の取組をしている場合　</t>
    </r>
    <r>
      <rPr>
        <sz val="8"/>
        <rFont val="游ゴシック"/>
        <family val="3"/>
        <charset val="128"/>
        <scheme val="minor"/>
      </rPr>
      <t>※1</t>
    </r>
    <phoneticPr fontId="1"/>
  </si>
  <si>
    <r>
      <t>④　③を達成したうえで、自治体HP等にマイナ保険証の利用に係る初回登録の手順について記載がある場合　</t>
    </r>
    <r>
      <rPr>
        <sz val="8"/>
        <rFont val="游ゴシック"/>
        <family val="3"/>
        <charset val="128"/>
        <scheme val="minor"/>
      </rPr>
      <t>※1</t>
    </r>
    <phoneticPr fontId="1"/>
  </si>
  <si>
    <r>
      <t>⑤　限度額適用認定証の申請時に、HP・チラシ等を用いて、マイナ保険証を利用すると限度額適用認定証が不要となる旨の周知・広報の取組をしている場合　</t>
    </r>
    <r>
      <rPr>
        <sz val="8"/>
        <rFont val="游ゴシック"/>
        <family val="3"/>
        <charset val="128"/>
        <scheme val="minor"/>
      </rPr>
      <t>※1</t>
    </r>
    <phoneticPr fontId="1"/>
  </si>
  <si>
    <r>
      <t>⑥　被保険者の予防・健康づくりを促進する観点から、マイナポータルにより特定健診情報等が閲覧可能であることに関して周知・啓発を行っている場合　</t>
    </r>
    <r>
      <rPr>
        <sz val="8"/>
        <rFont val="游ゴシック"/>
        <family val="3"/>
        <charset val="128"/>
        <scheme val="minor"/>
      </rPr>
      <t>※2</t>
    </r>
    <phoneticPr fontId="1"/>
  </si>
  <si>
    <t>⑦　マイナンバーカードの交付対象者に対し交付後すぐに健康保険証の利用登録をできるよう、庁内で連携して交付対象者への支援を行っている場合</t>
    <phoneticPr fontId="1"/>
  </si>
  <si>
    <t>⑧　令和７年８月時点のマイナンバーカードの健康保険証としての利用率が、50％以上となっている場合</t>
    <phoneticPr fontId="1"/>
  </si>
  <si>
    <t>⑨　⑧については達成していないが、令和７年８月時点のマイナンバーカードの健康保険証としての利用率が、令和６年８月時点の２倍以上となっている場合</t>
    <phoneticPr fontId="1"/>
  </si>
  <si>
    <t>②　➀の基準は満たさず、かつ、令和４年度の使用割合から令和６年度の使用割合が連続して低下している場合</t>
    <rPh sb="4" eb="6">
      <t>キジュン</t>
    </rPh>
    <rPh sb="7" eb="8">
      <t>ミ</t>
    </rPh>
    <rPh sb="15" eb="17">
      <t>レイワ</t>
    </rPh>
    <rPh sb="18" eb="20">
      <t>ネンド</t>
    </rPh>
    <rPh sb="19" eb="20">
      <t>ド</t>
    </rPh>
    <rPh sb="21" eb="23">
      <t>シヨウ</t>
    </rPh>
    <rPh sb="23" eb="25">
      <t>ワリア</t>
    </rPh>
    <rPh sb="30" eb="32">
      <t>ネンド</t>
    </rPh>
    <rPh sb="33" eb="35">
      <t>シヨウ</t>
    </rPh>
    <rPh sb="35" eb="37">
      <t>ワリアイ</t>
    </rPh>
    <rPh sb="38" eb="40">
      <t>レンゾク</t>
    </rPh>
    <rPh sb="42" eb="44">
      <t>テイカ</t>
    </rPh>
    <rPh sb="48" eb="50">
      <t>バアイ</t>
    </rPh>
    <phoneticPr fontId="1"/>
  </si>
  <si>
    <t>現時点でデータヘルス計画を策定していない場合であっても、令和７年度中にデータヘルス計画を策定予定であり、</t>
    <phoneticPr fontId="1"/>
  </si>
  <si>
    <t>ただし、令和７年度中に公表予定の場合は、評価対象として差し支えない。</t>
  </si>
  <si>
    <t>かつ、策定予定であるデータヘルス計画の内容に即した保健事業を実施しているときは、評価対象とする。</t>
    <phoneticPr fontId="1"/>
  </si>
  <si>
    <t>なお、データヘルス計画を公表していない場合は、評価対象としない。</t>
  </si>
  <si>
    <t>（２）歯科健診受診率等（令和６年度の実績を評価）</t>
    <rPh sb="3" eb="5">
      <t>シカ</t>
    </rPh>
    <rPh sb="5" eb="7">
      <t>ケンシン</t>
    </rPh>
    <rPh sb="7" eb="10">
      <t>ジュシンリツ</t>
    </rPh>
    <rPh sb="10" eb="11">
      <t>トウ</t>
    </rPh>
    <rPh sb="15" eb="17">
      <t>ネンド</t>
    </rPh>
    <rPh sb="18" eb="20">
      <t>ジッセキ</t>
    </rPh>
    <rPh sb="21" eb="23">
      <t>ヒョウカ</t>
    </rPh>
    <phoneticPr fontId="1"/>
  </si>
  <si>
    <t>（２）個人への分かりやすい情報提供の実施（令和７年度の実施状況及び実績を評価）</t>
    <rPh sb="3" eb="5">
      <t>コジン</t>
    </rPh>
    <rPh sb="7" eb="8">
      <t>ワ</t>
    </rPh>
    <rPh sb="13" eb="15">
      <t>ジョウホウ</t>
    </rPh>
    <rPh sb="15" eb="17">
      <t>テイキョウ</t>
    </rPh>
    <rPh sb="18" eb="20">
      <t>ジッシ</t>
    </rPh>
    <rPh sb="24" eb="26">
      <t>ネンド</t>
    </rPh>
    <rPh sb="27" eb="29">
      <t>ジッシ</t>
    </rPh>
    <rPh sb="29" eb="31">
      <t>ジョウキョウ</t>
    </rPh>
    <rPh sb="31" eb="32">
      <t>オヨ</t>
    </rPh>
    <rPh sb="33" eb="35">
      <t>ジッセキ</t>
    </rPh>
    <rPh sb="36" eb="38">
      <t>ヒョウカ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</si>
</sst>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
    <numFmt numFmtId="178" formatCode="0_);\(0\)"/>
    <numFmt numFmtId="179" formatCode="General\%"/>
    <numFmt numFmtId="180" formatCode="General&quot;日&quot;"/>
    <numFmt numFmtId="181" formatCode="General&quot;人&quot;"/>
    <numFmt numFmtId="182" formatCode="General&quot;円&quot;"/>
  </numFmts>
  <fonts count="94" x14ac:knownFonts="1">
    <font>
      <sz val="11"/>
      <color theme="1"/>
      <name val="游ゴシック"/>
      <family val="2"/>
      <charset val="128"/>
      <scheme val="minor"/>
    </font>
    <font>
      <sz val="6"/>
      <name val="游ゴシック"/>
      <family val="2"/>
      <charset val="128"/>
      <scheme val="minor"/>
    </font>
    <font>
      <b/>
      <sz val="14"/>
      <color theme="1"/>
      <name val="HG丸ｺﾞｼｯｸM-PRO"/>
      <family val="3"/>
      <charset val="128"/>
    </font>
    <font>
      <b/>
      <sz val="11"/>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2"/>
      <color theme="0"/>
      <name val="游ゴシック"/>
      <family val="3"/>
      <charset val="128"/>
      <scheme val="minor"/>
    </font>
    <font>
      <b/>
      <sz val="12"/>
      <name val="游ゴシック"/>
      <family val="3"/>
      <charset val="128"/>
      <scheme val="minor"/>
    </font>
    <font>
      <sz val="10"/>
      <color theme="1"/>
      <name val="游ゴシック"/>
      <family val="2"/>
      <charset val="128"/>
      <scheme val="minor"/>
    </font>
    <font>
      <sz val="9"/>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b/>
      <sz val="9"/>
      <color theme="1"/>
      <name val="游ゴシック"/>
      <family val="3"/>
      <charset val="128"/>
      <scheme val="minor"/>
    </font>
    <font>
      <b/>
      <sz val="12"/>
      <color rgb="FFFF0000"/>
      <name val="游ゴシック"/>
      <family val="3"/>
      <charset val="128"/>
      <scheme val="minor"/>
    </font>
    <font>
      <b/>
      <sz val="12"/>
      <color theme="0"/>
      <name val="HG丸ｺﾞｼｯｸM-PRO"/>
      <family val="3"/>
      <charset val="128"/>
    </font>
    <font>
      <sz val="9"/>
      <name val="游ゴシック"/>
      <family val="3"/>
      <charset val="128"/>
      <scheme val="minor"/>
    </font>
    <font>
      <b/>
      <sz val="12"/>
      <color theme="1"/>
      <name val="Yu Gothic UI"/>
      <family val="3"/>
      <charset val="128"/>
    </font>
    <font>
      <b/>
      <sz val="12"/>
      <color theme="0"/>
      <name val="メイリオ"/>
      <family val="3"/>
      <charset val="128"/>
    </font>
    <font>
      <b/>
      <sz val="14"/>
      <color theme="1"/>
      <name val="メイリオ"/>
      <family val="3"/>
      <charset val="128"/>
    </font>
    <font>
      <sz val="11"/>
      <color theme="1"/>
      <name val="游ゴシック"/>
      <family val="3"/>
      <charset val="128"/>
      <scheme val="minor"/>
    </font>
    <font>
      <sz val="6"/>
      <name val="ＭＳ Ｐゴシック"/>
      <family val="3"/>
      <charset val="128"/>
    </font>
    <font>
      <sz val="11"/>
      <color theme="1"/>
      <name val="游ゴシック"/>
      <family val="2"/>
      <charset val="128"/>
      <scheme val="minor"/>
    </font>
    <font>
      <sz val="10"/>
      <name val="游ゴシック"/>
      <family val="3"/>
      <charset val="128"/>
      <scheme val="minor"/>
    </font>
    <font>
      <sz val="6"/>
      <name val="游ゴシック"/>
      <family val="3"/>
      <charset val="128"/>
      <scheme val="minor"/>
    </font>
    <font>
      <sz val="11"/>
      <name val="游ゴシック"/>
      <family val="3"/>
      <charset val="128"/>
      <scheme val="minor"/>
    </font>
    <font>
      <vertAlign val="subscript"/>
      <sz val="10"/>
      <name val="游ゴシック"/>
      <family val="3"/>
      <charset val="128"/>
      <scheme val="minor"/>
    </font>
    <font>
      <sz val="11"/>
      <name val="游ゴシック"/>
      <family val="2"/>
      <charset val="128"/>
      <scheme val="minor"/>
    </font>
    <font>
      <sz val="8"/>
      <name val="游ゴシック"/>
      <family val="3"/>
      <charset val="128"/>
      <scheme val="minor"/>
    </font>
    <font>
      <b/>
      <sz val="11"/>
      <name val="游ゴシック"/>
      <family val="3"/>
      <charset val="128"/>
      <scheme val="minor"/>
    </font>
    <font>
      <sz val="11"/>
      <color rgb="FFC00000"/>
      <name val="HG創英角ﾎﾟｯﾌﾟ体"/>
      <family val="3"/>
      <charset val="128"/>
    </font>
    <font>
      <b/>
      <sz val="11"/>
      <color rgb="FFC00000"/>
      <name val="游ゴシック"/>
      <family val="3"/>
      <charset val="128"/>
      <scheme val="minor"/>
    </font>
    <font>
      <sz val="11"/>
      <color theme="1"/>
      <name val="HG明朝E"/>
      <family val="1"/>
      <charset val="128"/>
    </font>
    <font>
      <sz val="11"/>
      <name val="HG明朝E"/>
      <family val="1"/>
      <charset val="128"/>
    </font>
    <font>
      <sz val="11"/>
      <color theme="1"/>
      <name val="HG創英角ﾎﾟｯﾌﾟ体"/>
      <family val="3"/>
      <charset val="128"/>
    </font>
    <font>
      <sz val="11"/>
      <name val="ＭＳ Ｐゴシック"/>
      <family val="3"/>
      <charset val="128"/>
    </font>
    <font>
      <sz val="11"/>
      <color theme="1"/>
      <name val="ＭＳ Ｐゴシック"/>
      <family val="3"/>
      <charset val="128"/>
    </font>
    <font>
      <sz val="11"/>
      <color theme="1"/>
      <name val="ＭＳ 明朝"/>
      <family val="1"/>
      <charset val="128"/>
    </font>
    <font>
      <b/>
      <sz val="14"/>
      <name val="游ゴシック"/>
      <family val="3"/>
      <charset val="128"/>
      <scheme val="minor"/>
    </font>
    <font>
      <b/>
      <u/>
      <sz val="10"/>
      <color rgb="FFC00000"/>
      <name val="游ゴシック"/>
      <family val="3"/>
      <charset val="128"/>
      <scheme val="minor"/>
    </font>
    <font>
      <b/>
      <sz val="10"/>
      <color rgb="FFC00000"/>
      <name val="游ゴシック"/>
      <family val="3"/>
      <charset val="128"/>
      <scheme val="minor"/>
    </font>
    <font>
      <b/>
      <sz val="10"/>
      <name val="游ゴシック"/>
      <family val="3"/>
      <charset val="128"/>
      <scheme val="minor"/>
    </font>
    <font>
      <b/>
      <u/>
      <sz val="10"/>
      <color theme="4" tint="-0.249977111117893"/>
      <name val="游ゴシック"/>
      <family val="3"/>
      <charset val="128"/>
      <scheme val="minor"/>
    </font>
    <font>
      <u/>
      <sz val="10"/>
      <color theme="1"/>
      <name val="游ゴシック"/>
      <family val="3"/>
      <charset val="128"/>
      <scheme val="minor"/>
    </font>
    <font>
      <b/>
      <sz val="10"/>
      <color theme="1"/>
      <name val="游ゴシック"/>
      <family val="3"/>
      <charset val="128"/>
      <scheme val="minor"/>
    </font>
    <font>
      <b/>
      <sz val="9"/>
      <color theme="8" tint="-0.249977111117893"/>
      <name val="游ゴシック"/>
      <family val="3"/>
      <charset val="128"/>
      <scheme val="minor"/>
    </font>
    <font>
      <sz val="12"/>
      <color theme="1"/>
      <name val="HG明朝E"/>
      <family val="1"/>
      <charset val="128"/>
    </font>
    <font>
      <b/>
      <sz val="18"/>
      <color theme="0"/>
      <name val="メイリオ"/>
      <family val="3"/>
      <charset val="128"/>
    </font>
    <font>
      <b/>
      <sz val="18"/>
      <color theme="0"/>
      <name val="游ゴシック"/>
      <family val="3"/>
      <charset val="128"/>
      <scheme val="minor"/>
    </font>
    <font>
      <sz val="11"/>
      <name val="Century Gothic"/>
      <family val="2"/>
    </font>
    <font>
      <sz val="11"/>
      <name val="游ゴシック"/>
      <family val="3"/>
      <charset val="128"/>
    </font>
    <font>
      <b/>
      <sz val="16"/>
      <color theme="0"/>
      <name val="メイリオ"/>
      <family val="3"/>
      <charset val="128"/>
    </font>
    <font>
      <sz val="14"/>
      <name val="Century Gothic"/>
      <family val="2"/>
    </font>
    <font>
      <sz val="16"/>
      <name val="メイリオ"/>
      <family val="3"/>
      <charset val="128"/>
    </font>
    <font>
      <sz val="14"/>
      <name val="游ゴシック"/>
      <family val="3"/>
      <charset val="128"/>
    </font>
    <font>
      <b/>
      <sz val="18"/>
      <name val="メイリオ"/>
      <family val="3"/>
      <charset val="128"/>
    </font>
    <font>
      <sz val="16"/>
      <color theme="1"/>
      <name val="游ゴシック"/>
      <family val="2"/>
      <charset val="128"/>
      <scheme val="minor"/>
    </font>
    <font>
      <sz val="16"/>
      <name val="游ゴシック"/>
      <family val="3"/>
      <charset val="128"/>
    </font>
    <font>
      <b/>
      <sz val="16"/>
      <name val="游ゴシック"/>
      <family val="3"/>
      <charset val="128"/>
    </font>
    <font>
      <sz val="16"/>
      <color theme="1"/>
      <name val="メイリオ"/>
      <family val="3"/>
      <charset val="128"/>
    </font>
    <font>
      <b/>
      <sz val="11"/>
      <name val="游ゴシック"/>
      <family val="3"/>
      <charset val="128"/>
    </font>
    <font>
      <b/>
      <sz val="14"/>
      <color theme="1"/>
      <name val="游ゴシック"/>
      <family val="3"/>
      <charset val="128"/>
    </font>
    <font>
      <b/>
      <sz val="13"/>
      <color theme="1"/>
      <name val="游ゴシック"/>
      <family val="3"/>
      <charset val="128"/>
    </font>
    <font>
      <b/>
      <sz val="9"/>
      <name val="游ゴシック"/>
      <family val="3"/>
      <charset val="128"/>
      <scheme val="minor"/>
    </font>
    <font>
      <sz val="10"/>
      <name val="游ゴシック"/>
      <family val="3"/>
      <charset val="128"/>
    </font>
    <font>
      <sz val="10"/>
      <color theme="1"/>
      <name val="游ゴシック"/>
      <family val="3"/>
      <charset val="128"/>
    </font>
    <font>
      <sz val="9"/>
      <color rgb="FFFF0000"/>
      <name val="游ゴシック"/>
      <family val="3"/>
      <charset val="128"/>
      <scheme val="minor"/>
    </font>
    <font>
      <sz val="10"/>
      <color rgb="FFFF0000"/>
      <name val="游ゴシック"/>
      <family val="3"/>
      <charset val="128"/>
      <scheme val="minor"/>
    </font>
    <font>
      <b/>
      <u/>
      <sz val="10"/>
      <color theme="1"/>
      <name val="游ゴシック"/>
      <family val="3"/>
      <charset val="128"/>
      <scheme val="minor"/>
    </font>
    <font>
      <b/>
      <u/>
      <sz val="9"/>
      <color theme="1"/>
      <name val="游ゴシック"/>
      <family val="3"/>
      <charset val="128"/>
      <scheme val="minor"/>
    </font>
    <font>
      <u/>
      <sz val="9"/>
      <color theme="1"/>
      <name val="游ゴシック"/>
      <family val="3"/>
      <charset val="128"/>
      <scheme val="minor"/>
    </font>
    <font>
      <u/>
      <sz val="9"/>
      <name val="游ゴシック"/>
      <family val="3"/>
      <charset val="128"/>
      <scheme val="minor"/>
    </font>
    <font>
      <u/>
      <sz val="10"/>
      <name val="游ゴシック"/>
      <family val="3"/>
      <charset val="128"/>
      <scheme val="minor"/>
    </font>
    <font>
      <sz val="11"/>
      <color rgb="FFFF0000"/>
      <name val="游ゴシック"/>
      <family val="2"/>
      <charset val="128"/>
      <scheme val="minor"/>
    </font>
    <font>
      <sz val="12"/>
      <name val="游ゴシック"/>
      <family val="3"/>
      <charset val="128"/>
      <scheme val="minor"/>
    </font>
    <font>
      <sz val="9"/>
      <name val="游ゴシック"/>
      <family val="3"/>
      <charset val="128"/>
    </font>
    <font>
      <sz val="11"/>
      <color rgb="FF000000"/>
      <name val="游ゴシック"/>
      <family val="3"/>
      <charset val="128"/>
    </font>
    <font>
      <b/>
      <sz val="9"/>
      <color rgb="FF000000"/>
      <name val="游ゴシック"/>
      <family val="3"/>
      <charset val="128"/>
    </font>
    <font>
      <b/>
      <sz val="16"/>
      <name val="游ゴシック"/>
      <family val="3"/>
    </font>
    <font>
      <b/>
      <sz val="11"/>
      <name val="游ゴシック"/>
      <family val="3"/>
    </font>
    <font>
      <sz val="11"/>
      <name val="游ゴシック"/>
      <family val="3"/>
    </font>
    <font>
      <sz val="12"/>
      <color theme="1"/>
      <name val="HG明朝E"/>
      <family val="1"/>
    </font>
    <font>
      <b/>
      <sz val="16"/>
      <name val="メイリオ"/>
      <family val="3"/>
    </font>
    <font>
      <sz val="11"/>
      <color rgb="FFC00000"/>
      <name val="游ゴシック"/>
      <family val="3"/>
      <charset val="128"/>
      <scheme val="minor"/>
    </font>
    <font>
      <b/>
      <sz val="11"/>
      <color theme="1"/>
      <name val="游ゴシック"/>
      <family val="2"/>
      <charset val="128"/>
      <scheme val="minor"/>
    </font>
    <font>
      <b/>
      <sz val="8"/>
      <name val="游ゴシック"/>
      <family val="3"/>
      <charset val="128"/>
      <scheme val="minor"/>
    </font>
    <font>
      <b/>
      <sz val="11"/>
      <color theme="1"/>
      <name val="HG明朝E"/>
      <family val="1"/>
      <charset val="128"/>
    </font>
    <font>
      <sz val="11"/>
      <color theme="1"/>
      <name val="HG明朝E"/>
      <family val="1"/>
    </font>
    <font>
      <sz val="13"/>
      <name val="游ゴシック"/>
      <family val="3"/>
      <charset val="128"/>
    </font>
    <font>
      <sz val="13"/>
      <name val="游ゴシック"/>
      <family val="3"/>
    </font>
    <font>
      <sz val="8"/>
      <name val="游ゴシック"/>
      <family val="3"/>
      <charset val="128"/>
    </font>
    <font>
      <sz val="6"/>
      <name val="游ゴシック"/>
      <family val="3"/>
      <charset val="128"/>
    </font>
    <font>
      <b/>
      <sz val="16"/>
      <name val="メイリオ"/>
      <family val="3"/>
      <charset val="128"/>
    </font>
    <font>
      <sz val="13"/>
      <name val="游ゴシック"/>
      <family val="3"/>
      <charset val="128"/>
      <scheme val="minor"/>
    </font>
    <font>
      <b/>
      <sz val="11"/>
      <name val="ＭＳ Ｐゴシック"/>
      <family val="3"/>
      <charset val="128"/>
    </font>
  </fonts>
  <fills count="1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0" tint="-0.249977111117893"/>
        <bgColor indexed="64"/>
      </patternFill>
    </fill>
    <fill>
      <patternFill patternType="solid">
        <fgColor theme="1"/>
        <bgColor indexed="64"/>
      </patternFill>
    </fill>
    <fill>
      <patternFill patternType="solid">
        <fgColor rgb="FFCCECFF"/>
        <bgColor indexed="64"/>
      </patternFill>
    </fill>
    <fill>
      <patternFill patternType="solid">
        <fgColor rgb="FFFF99FF"/>
        <bgColor indexed="64"/>
      </patternFill>
    </fill>
    <fill>
      <patternFill patternType="solid">
        <fgColor rgb="FFFFCCFF"/>
        <bgColor indexed="64"/>
      </patternFill>
    </fill>
    <fill>
      <patternFill patternType="solid">
        <fgColor rgb="FF0000FF"/>
        <bgColor indexed="64"/>
      </patternFill>
    </fill>
    <fill>
      <patternFill patternType="solid">
        <fgColor rgb="FFFFFF00"/>
        <bgColor indexed="64"/>
      </patternFill>
    </fill>
    <fill>
      <patternFill patternType="solid">
        <fgColor theme="8" tint="0.59999389629810485"/>
        <bgColor indexed="64"/>
      </patternFill>
    </fill>
    <fill>
      <patternFill patternType="solid">
        <fgColor theme="1"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129">
    <border>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style="thin">
        <color indexed="64"/>
      </right>
      <top/>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right/>
      <top style="thin">
        <color indexed="64"/>
      </top>
      <bottom style="thin">
        <color indexed="64"/>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bottom style="dotted">
        <color indexed="64"/>
      </bottom>
      <diagonal/>
    </border>
    <border>
      <left/>
      <right/>
      <top style="thin">
        <color indexed="64"/>
      </top>
      <bottom style="dashed">
        <color indexed="64"/>
      </bottom>
      <diagonal/>
    </border>
    <border>
      <left/>
      <right style="thick">
        <color indexed="64"/>
      </right>
      <top/>
      <bottom style="thin">
        <color indexed="64"/>
      </bottom>
      <diagonal/>
    </border>
    <border>
      <left style="thick">
        <color indexed="64"/>
      </left>
      <right/>
      <top/>
      <bottom style="thin">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top style="medium">
        <color indexed="64"/>
      </top>
      <bottom style="thin">
        <color indexed="64"/>
      </bottom>
      <diagonal/>
    </border>
    <border>
      <left/>
      <right/>
      <top style="medium">
        <color indexed="64"/>
      </top>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top style="thin">
        <color indexed="64"/>
      </top>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style="thin">
        <color rgb="FF000000"/>
      </left>
      <right/>
      <top style="thin">
        <color indexed="64"/>
      </top>
      <bottom/>
      <diagonal/>
    </border>
    <border>
      <left style="thin">
        <color rgb="FF000000"/>
      </left>
      <right/>
      <top/>
      <bottom/>
      <diagonal/>
    </border>
    <border>
      <left style="thin">
        <color indexed="64"/>
      </left>
      <right style="thin">
        <color rgb="FF000000"/>
      </right>
      <top/>
      <bottom/>
      <diagonal/>
    </border>
    <border>
      <left style="dashed">
        <color rgb="FF000000"/>
      </left>
      <right/>
      <top/>
      <bottom style="dashed">
        <color rgb="FF000000"/>
      </bottom>
      <diagonal/>
    </border>
    <border>
      <left/>
      <right/>
      <top/>
      <bottom style="dashed">
        <color rgb="FF000000"/>
      </bottom>
      <diagonal/>
    </border>
    <border>
      <left/>
      <right style="dashed">
        <color rgb="FF000000"/>
      </right>
      <top/>
      <bottom style="dashed">
        <color rgb="FF000000"/>
      </bottom>
      <diagonal/>
    </border>
    <border>
      <left style="thick">
        <color indexed="64"/>
      </left>
      <right/>
      <top style="medium">
        <color indexed="64"/>
      </top>
      <bottom style="medium">
        <color indexed="64"/>
      </bottom>
      <diagonal/>
    </border>
    <border>
      <left/>
      <right style="dashed">
        <color rgb="FF000000"/>
      </right>
      <top/>
      <bottom/>
      <diagonal/>
    </border>
    <border>
      <left style="dashed">
        <color rgb="FF000000"/>
      </left>
      <right/>
      <top/>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ck">
        <color indexed="64"/>
      </left>
      <right style="thin">
        <color rgb="FF000000"/>
      </right>
      <top style="thin">
        <color indexed="64"/>
      </top>
      <bottom/>
      <diagonal/>
    </border>
    <border>
      <left style="thick">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right style="thick">
        <color indexed="64"/>
      </right>
      <top style="thin">
        <color indexed="64"/>
      </top>
      <bottom/>
      <diagonal/>
    </border>
    <border>
      <left/>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dashed">
        <color rgb="FF000000"/>
      </left>
      <right/>
      <top style="dashed">
        <color rgb="FF000000"/>
      </top>
      <bottom/>
      <diagonal/>
    </border>
    <border>
      <left/>
      <right/>
      <top style="dashed">
        <color rgb="FF000000"/>
      </top>
      <bottom/>
      <diagonal/>
    </border>
    <border>
      <left/>
      <right style="dashed">
        <color rgb="FF000000"/>
      </right>
      <top style="dashed">
        <color rgb="FF000000"/>
      </top>
      <bottom/>
      <diagonal/>
    </border>
    <border>
      <left/>
      <right style="thin">
        <color indexed="64"/>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indexed="64"/>
      </top>
      <bottom style="thin">
        <color indexed="64"/>
      </bottom>
      <diagonal/>
    </border>
    <border>
      <left/>
      <right style="thick">
        <color indexed="64"/>
      </right>
      <top/>
      <bottom/>
      <diagonal/>
    </border>
    <border>
      <left style="thin">
        <color indexed="64"/>
      </left>
      <right style="thick">
        <color indexed="64"/>
      </right>
      <top/>
      <bottom/>
      <diagonal/>
    </border>
    <border>
      <left/>
      <right style="thick">
        <color indexed="64"/>
      </right>
      <top style="thin">
        <color indexed="64"/>
      </top>
      <bottom style="thin">
        <color indexed="64"/>
      </bottom>
      <diagonal/>
    </border>
    <border>
      <left style="thin">
        <color indexed="64"/>
      </left>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style="dashed">
        <color indexed="64"/>
      </left>
      <right/>
      <top/>
      <bottom style="dashed">
        <color rgb="FF000000"/>
      </bottom>
      <diagonal/>
    </border>
    <border>
      <left/>
      <right style="dashed">
        <color indexed="64"/>
      </right>
      <top/>
      <bottom style="dashed">
        <color rgb="FF000000"/>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right style="medium">
        <color indexed="64"/>
      </right>
      <top/>
      <bottom style="dashed">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s>
  <cellStyleXfs count="8">
    <xf numFmtId="0" fontId="0" fillId="0" borderId="0">
      <alignment vertical="center"/>
    </xf>
    <xf numFmtId="0" fontId="19" fillId="0" borderId="0">
      <alignment vertical="center"/>
    </xf>
    <xf numFmtId="38" fontId="21" fillId="0" borderId="0" applyFont="0" applyFill="0" applyBorder="0" applyAlignment="0" applyProtection="0">
      <alignment vertical="center"/>
    </xf>
    <xf numFmtId="0" fontId="21" fillId="0" borderId="0">
      <alignment vertical="center"/>
    </xf>
    <xf numFmtId="0" fontId="34" fillId="0" borderId="0">
      <alignment vertical="center"/>
    </xf>
    <xf numFmtId="0" fontId="34" fillId="0" borderId="0"/>
    <xf numFmtId="38" fontId="34" fillId="0" borderId="0" applyFont="0" applyFill="0" applyBorder="0" applyAlignment="0" applyProtection="0"/>
    <xf numFmtId="9" fontId="21" fillId="0" borderId="0" applyFont="0" applyFill="0" applyBorder="0" applyAlignment="0" applyProtection="0">
      <alignment vertical="center"/>
    </xf>
  </cellStyleXfs>
  <cellXfs count="801">
    <xf numFmtId="0" fontId="0" fillId="0" borderId="0" xfId="0">
      <alignment vertical="center"/>
    </xf>
    <xf numFmtId="0" fontId="36" fillId="0" borderId="0" xfId="0" applyFont="1" applyAlignment="1">
      <alignment horizontal="center" vertical="center" wrapText="1"/>
    </xf>
    <xf numFmtId="0" fontId="36" fillId="0" borderId="0" xfId="0" applyFont="1">
      <alignment vertical="center"/>
    </xf>
    <xf numFmtId="0" fontId="36" fillId="0" borderId="0" xfId="0" quotePrefix="1" applyFont="1" applyAlignment="1">
      <alignment horizontal="center" vertical="center"/>
    </xf>
    <xf numFmtId="0" fontId="36" fillId="0" borderId="0" xfId="0" applyFont="1" applyAlignment="1">
      <alignment horizontal="center" vertical="center"/>
    </xf>
    <xf numFmtId="0" fontId="16" fillId="0" borderId="0" xfId="0" applyFont="1" applyAlignment="1">
      <alignment horizontal="right" vertical="top" wrapText="1"/>
    </xf>
    <xf numFmtId="0" fontId="29" fillId="0" borderId="0" xfId="0" applyFont="1" applyAlignment="1">
      <alignment horizontal="right" vertical="center"/>
    </xf>
    <xf numFmtId="0" fontId="0" fillId="0" borderId="0" xfId="0" applyAlignment="1">
      <alignment horizontal="center" vertical="top" shrinkToFit="1"/>
    </xf>
    <xf numFmtId="0" fontId="0" fillId="0" borderId="0" xfId="0" applyAlignment="1">
      <alignment vertical="top"/>
    </xf>
    <xf numFmtId="0" fontId="0" fillId="0" borderId="0" xfId="0" applyAlignment="1">
      <alignment horizontal="center" vertical="top" wrapText="1" shrinkToFit="1"/>
    </xf>
    <xf numFmtId="0" fontId="0" fillId="0" borderId="0" xfId="0" applyAlignment="1">
      <alignment vertical="top" wrapText="1"/>
    </xf>
    <xf numFmtId="0" fontId="45" fillId="0" borderId="0" xfId="0" applyFont="1" applyAlignment="1">
      <alignment horizontal="center"/>
    </xf>
    <xf numFmtId="0" fontId="48" fillId="0" borderId="0" xfId="0" applyFont="1">
      <alignment vertical="center"/>
    </xf>
    <xf numFmtId="0" fontId="51" fillId="0" borderId="0" xfId="0" applyFont="1" applyAlignment="1">
      <alignment horizontal="left" vertical="center" shrinkToFit="1"/>
    </xf>
    <xf numFmtId="177" fontId="53" fillId="0" borderId="13" xfId="0" applyNumberFormat="1" applyFont="1" applyBorder="1" applyAlignment="1">
      <alignment vertical="center" wrapText="1"/>
    </xf>
    <xf numFmtId="0" fontId="0" fillId="0" borderId="57" xfId="0" applyBorder="1">
      <alignment vertical="center"/>
    </xf>
    <xf numFmtId="177" fontId="56" fillId="0" borderId="14" xfId="0" applyNumberFormat="1" applyFont="1" applyBorder="1" applyAlignment="1">
      <alignment vertical="center" wrapText="1"/>
    </xf>
    <xf numFmtId="0" fontId="58" fillId="0" borderId="61" xfId="0" applyFont="1" applyBorder="1">
      <alignment vertical="center"/>
    </xf>
    <xf numFmtId="0" fontId="55" fillId="0" borderId="0" xfId="0" applyFont="1">
      <alignment vertical="center"/>
    </xf>
    <xf numFmtId="177" fontId="49" fillId="0" borderId="14" xfId="0" applyNumberFormat="1" applyFont="1" applyBorder="1" applyAlignment="1">
      <alignment vertical="center" wrapText="1"/>
    </xf>
    <xf numFmtId="177" fontId="59" fillId="4" borderId="13" xfId="0" applyNumberFormat="1" applyFont="1" applyFill="1" applyBorder="1" applyAlignment="1">
      <alignment horizontal="center" vertical="center"/>
    </xf>
    <xf numFmtId="177" fontId="59" fillId="4" borderId="6" xfId="0" applyNumberFormat="1" applyFont="1" applyFill="1" applyBorder="1" applyAlignment="1">
      <alignment horizontal="center" vertical="center"/>
    </xf>
    <xf numFmtId="177" fontId="59" fillId="4" borderId="57" xfId="0" applyNumberFormat="1" applyFont="1" applyFill="1" applyBorder="1" applyAlignment="1">
      <alignment horizontal="center" vertical="center"/>
    </xf>
    <xf numFmtId="177" fontId="59" fillId="0" borderId="13" xfId="0" applyNumberFormat="1" applyFont="1" applyBorder="1" applyAlignment="1">
      <alignment horizontal="center" vertical="center"/>
    </xf>
    <xf numFmtId="177" fontId="59" fillId="0" borderId="57" xfId="0" applyNumberFormat="1" applyFont="1" applyBorder="1" applyAlignment="1">
      <alignment horizontal="center" vertical="center"/>
    </xf>
    <xf numFmtId="177" fontId="59" fillId="0" borderId="59" xfId="0" applyNumberFormat="1" applyFont="1" applyBorder="1" applyAlignment="1">
      <alignment horizontal="center" vertical="center"/>
    </xf>
    <xf numFmtId="177" fontId="59" fillId="0" borderId="7" xfId="0" applyNumberFormat="1" applyFont="1" applyBorder="1" applyAlignment="1">
      <alignment horizontal="center" vertical="center"/>
    </xf>
    <xf numFmtId="177" fontId="59" fillId="0" borderId="6" xfId="0" applyNumberFormat="1" applyFont="1" applyBorder="1" applyAlignment="1">
      <alignment horizontal="center" vertical="center"/>
    </xf>
    <xf numFmtId="177" fontId="59" fillId="4" borderId="59" xfId="0" applyNumberFormat="1" applyFont="1" applyFill="1" applyBorder="1" applyAlignment="1">
      <alignment horizontal="center" vertical="center"/>
    </xf>
    <xf numFmtId="177" fontId="59" fillId="4" borderId="57" xfId="0" applyNumberFormat="1" applyFont="1" applyFill="1" applyBorder="1" applyAlignment="1">
      <alignment horizontal="center" vertical="center" wrapText="1"/>
    </xf>
    <xf numFmtId="177" fontId="59" fillId="4" borderId="13" xfId="0" applyNumberFormat="1" applyFont="1" applyFill="1" applyBorder="1" applyAlignment="1">
      <alignment horizontal="center" vertical="center" wrapText="1"/>
    </xf>
    <xf numFmtId="177" fontId="49" fillId="0" borderId="15" xfId="0" applyNumberFormat="1" applyFont="1" applyBorder="1" applyAlignment="1">
      <alignment horizontal="center" vertical="center" wrapText="1"/>
    </xf>
    <xf numFmtId="177" fontId="49" fillId="4" borderId="5" xfId="0" applyNumberFormat="1" applyFont="1" applyFill="1" applyBorder="1" applyAlignment="1">
      <alignment horizontal="center" vertical="center" wrapText="1"/>
    </xf>
    <xf numFmtId="177" fontId="49" fillId="4" borderId="10" xfId="0" applyNumberFormat="1" applyFont="1" applyFill="1" applyBorder="1" applyAlignment="1">
      <alignment horizontal="center" vertical="center" wrapText="1"/>
    </xf>
    <xf numFmtId="177" fontId="49" fillId="4" borderId="58" xfId="0" applyNumberFormat="1" applyFont="1" applyFill="1" applyBorder="1" applyAlignment="1">
      <alignment horizontal="center" vertical="center" wrapText="1"/>
    </xf>
    <xf numFmtId="177" fontId="49" fillId="0" borderId="58" xfId="0" applyNumberFormat="1" applyFont="1" applyBorder="1" applyAlignment="1">
      <alignment horizontal="center" vertical="center" wrapText="1"/>
    </xf>
    <xf numFmtId="177" fontId="49" fillId="0" borderId="62" xfId="0" applyNumberFormat="1" applyFont="1" applyBorder="1" applyAlignment="1">
      <alignment horizontal="center" vertical="center" wrapText="1"/>
    </xf>
    <xf numFmtId="177" fontId="49" fillId="0" borderId="11" xfId="0" applyNumberFormat="1" applyFont="1" applyBorder="1" applyAlignment="1">
      <alignment horizontal="center" vertical="center" wrapText="1"/>
    </xf>
    <xf numFmtId="177" fontId="49" fillId="4" borderId="62" xfId="0" applyNumberFormat="1" applyFont="1" applyFill="1" applyBorder="1" applyAlignment="1">
      <alignment horizontal="center" vertical="center" wrapText="1"/>
    </xf>
    <xf numFmtId="177" fontId="49" fillId="0" borderId="12" xfId="0" applyNumberFormat="1" applyFont="1" applyBorder="1" applyAlignment="1">
      <alignment horizontal="center" vertical="center" wrapText="1"/>
    </xf>
    <xf numFmtId="0" fontId="19" fillId="0" borderId="63" xfId="0" applyFont="1" applyBorder="1" applyAlignment="1">
      <alignment horizontal="center" vertical="top" wrapText="1"/>
    </xf>
    <xf numFmtId="0" fontId="45" fillId="0" borderId="0" xfId="0" applyFont="1">
      <alignment vertical="center"/>
    </xf>
    <xf numFmtId="0" fontId="31" fillId="0" borderId="0" xfId="0" applyFont="1" applyAlignment="1">
      <alignment horizontal="center" vertical="center"/>
    </xf>
    <xf numFmtId="0" fontId="17" fillId="6" borderId="0" xfId="0" applyFont="1" applyFill="1">
      <alignment vertical="center"/>
    </xf>
    <xf numFmtId="0" fontId="0" fillId="6" borderId="0" xfId="0" applyFill="1">
      <alignment vertical="center"/>
    </xf>
    <xf numFmtId="0" fontId="0" fillId="0" borderId="0" xfId="0" applyAlignment="1">
      <alignment horizontal="center" vertical="center"/>
    </xf>
    <xf numFmtId="0" fontId="29" fillId="0" borderId="39" xfId="0" applyFont="1" applyBorder="1" applyAlignment="1">
      <alignment horizontal="center" vertical="center"/>
    </xf>
    <xf numFmtId="0" fontId="29" fillId="0" borderId="0" xfId="0" applyFont="1">
      <alignment vertical="center"/>
    </xf>
    <xf numFmtId="0" fontId="30" fillId="0" borderId="0" xfId="0" applyFont="1">
      <alignment vertical="center"/>
    </xf>
    <xf numFmtId="0" fontId="0" fillId="0" borderId="5" xfId="0" applyBorder="1" applyAlignment="1">
      <alignment horizontal="center" vertical="center"/>
    </xf>
    <xf numFmtId="0" fontId="0" fillId="6" borderId="0" xfId="0" applyFill="1" applyAlignment="1">
      <alignment horizontal="center" vertical="center"/>
    </xf>
    <xf numFmtId="0" fontId="2" fillId="6" borderId="0" xfId="0" applyFont="1" applyFill="1" applyAlignment="1">
      <alignment horizontal="center" vertical="center"/>
    </xf>
    <xf numFmtId="0" fontId="0" fillId="0" borderId="0" xfId="0" applyAlignment="1">
      <alignment vertical="center" wrapText="1"/>
    </xf>
    <xf numFmtId="0" fontId="24" fillId="0" borderId="0" xfId="0" applyFont="1" applyAlignment="1">
      <alignment horizontal="center"/>
    </xf>
    <xf numFmtId="0" fontId="0" fillId="0" borderId="0" xfId="0" applyAlignment="1"/>
    <xf numFmtId="0" fontId="30" fillId="0" borderId="5" xfId="0" applyFont="1" applyBorder="1" applyAlignment="1">
      <alignment horizontal="center" vertical="center"/>
    </xf>
    <xf numFmtId="0" fontId="24" fillId="0" borderId="0" xfId="0" applyFont="1" applyAlignment="1">
      <alignment horizontal="center" vertical="center"/>
    </xf>
    <xf numFmtId="0" fontId="3" fillId="0" borderId="0" xfId="0" applyFont="1" applyAlignment="1">
      <alignment horizontal="center" vertical="center"/>
    </xf>
    <xf numFmtId="0" fontId="30" fillId="0" borderId="0" xfId="0" applyFont="1" applyAlignment="1">
      <alignment horizontal="center" vertical="center"/>
    </xf>
    <xf numFmtId="0" fontId="31" fillId="0" borderId="0" xfId="0" applyFont="1">
      <alignment vertical="center"/>
    </xf>
    <xf numFmtId="0" fontId="0" fillId="0" borderId="0" xfId="0" applyAlignment="1">
      <alignment horizontal="left" vertical="center"/>
    </xf>
    <xf numFmtId="0" fontId="44" fillId="0" borderId="0" xfId="0" applyFont="1">
      <alignment vertical="center"/>
    </xf>
    <xf numFmtId="0" fontId="32" fillId="0" borderId="0" xfId="0" applyFont="1" applyAlignment="1">
      <alignment horizontal="center" vertical="center"/>
    </xf>
    <xf numFmtId="0" fontId="24" fillId="0" borderId="0" xfId="0" applyFont="1">
      <alignment vertical="center"/>
    </xf>
    <xf numFmtId="0" fontId="31" fillId="0" borderId="45" xfId="0" applyFont="1" applyBorder="1" applyAlignment="1">
      <alignment horizontal="center" vertical="center"/>
    </xf>
    <xf numFmtId="0" fontId="0" fillId="0" borderId="27" xfId="0" applyBorder="1" applyAlignment="1">
      <alignment vertical="center" wrapText="1"/>
    </xf>
    <xf numFmtId="0" fontId="0" fillId="0" borderId="27" xfId="0" applyBorder="1">
      <alignment vertical="center"/>
    </xf>
    <xf numFmtId="0" fontId="15" fillId="0" borderId="44" xfId="0" applyFont="1" applyBorder="1" applyAlignment="1">
      <alignment horizontal="right" vertical="top" wrapText="1"/>
    </xf>
    <xf numFmtId="0" fontId="15" fillId="0" borderId="46" xfId="0" applyFont="1" applyBorder="1" applyAlignment="1">
      <alignment horizontal="right" vertical="top" wrapText="1"/>
    </xf>
    <xf numFmtId="0" fontId="26" fillId="0" borderId="0" xfId="0" applyFont="1">
      <alignment vertical="center"/>
    </xf>
    <xf numFmtId="0" fontId="15" fillId="0" borderId="41" xfId="0" applyFont="1" applyBorder="1" applyAlignment="1">
      <alignment horizontal="right" vertical="top"/>
    </xf>
    <xf numFmtId="0" fontId="15" fillId="0" borderId="44" xfId="0" applyFont="1" applyBorder="1" applyAlignment="1">
      <alignment horizontal="right" vertical="top"/>
    </xf>
    <xf numFmtId="0" fontId="0" fillId="0" borderId="44" xfId="0" applyBorder="1">
      <alignment vertical="center"/>
    </xf>
    <xf numFmtId="0" fontId="15" fillId="2" borderId="44" xfId="0" applyFont="1" applyFill="1" applyBorder="1" applyAlignment="1">
      <alignment horizontal="right" vertical="top" wrapText="1"/>
    </xf>
    <xf numFmtId="0" fontId="15" fillId="0" borderId="44" xfId="0" applyFont="1" applyBorder="1" applyAlignment="1">
      <alignment horizontal="right" vertical="top" shrinkToFit="1"/>
    </xf>
    <xf numFmtId="0" fontId="24" fillId="0" borderId="0" xfId="0" applyFont="1" applyAlignment="1">
      <alignment vertical="center" wrapText="1"/>
    </xf>
    <xf numFmtId="0" fontId="15" fillId="0" borderId="41" xfId="0" applyFont="1" applyBorder="1" applyAlignment="1">
      <alignment horizontal="right" vertical="top" wrapText="1"/>
    </xf>
    <xf numFmtId="0" fontId="15" fillId="0" borderId="0" xfId="2" applyNumberFormat="1" applyFont="1" applyFill="1" applyBorder="1" applyAlignment="1" applyProtection="1">
      <alignment horizontal="left" vertical="top" wrapText="1"/>
    </xf>
    <xf numFmtId="0" fontId="22" fillId="0" borderId="5" xfId="0" applyFont="1" applyBorder="1" applyAlignment="1">
      <alignment horizontal="center" vertical="center" wrapText="1"/>
    </xf>
    <xf numFmtId="0" fontId="30" fillId="0" borderId="4" xfId="0" applyFont="1" applyBorder="1" applyAlignment="1">
      <alignment horizontal="center" vertical="center"/>
    </xf>
    <xf numFmtId="0" fontId="15" fillId="0" borderId="0" xfId="0" applyFont="1" applyAlignment="1">
      <alignment horizontal="right" vertical="top" wrapText="1"/>
    </xf>
    <xf numFmtId="0" fontId="12" fillId="0" borderId="0" xfId="0" applyFont="1">
      <alignment vertical="center"/>
    </xf>
    <xf numFmtId="0" fontId="27" fillId="0" borderId="5" xfId="0" applyFont="1" applyBorder="1" applyAlignment="1">
      <alignment horizontal="center" vertical="center" wrapText="1"/>
    </xf>
    <xf numFmtId="0" fontId="23" fillId="0" borderId="5" xfId="0" applyFont="1" applyBorder="1" applyAlignment="1">
      <alignment horizontal="center" vertical="center" wrapText="1"/>
    </xf>
    <xf numFmtId="0" fontId="24" fillId="0" borderId="5" xfId="0" applyFont="1" applyBorder="1" applyAlignment="1">
      <alignment vertical="center" wrapText="1"/>
    </xf>
    <xf numFmtId="0" fontId="15" fillId="0" borderId="41" xfId="0" applyFont="1" applyBorder="1" applyAlignment="1">
      <alignment horizontal="left" vertical="top"/>
    </xf>
    <xf numFmtId="0" fontId="15" fillId="0" borderId="46" xfId="0" applyFont="1" applyBorder="1" applyAlignment="1">
      <alignment horizontal="left" vertical="top"/>
    </xf>
    <xf numFmtId="0" fontId="15" fillId="0" borderId="46" xfId="0" applyFont="1" applyBorder="1" applyAlignment="1">
      <alignment horizontal="right" vertical="top"/>
    </xf>
    <xf numFmtId="0" fontId="15" fillId="0" borderId="0" xfId="0" applyFont="1">
      <alignment vertical="center"/>
    </xf>
    <xf numFmtId="0" fontId="24" fillId="0" borderId="47" xfId="0" applyFont="1" applyBorder="1">
      <alignment vertical="center"/>
    </xf>
    <xf numFmtId="0" fontId="15" fillId="0" borderId="0" xfId="0" applyFont="1" applyAlignment="1">
      <alignment vertical="center" wrapText="1"/>
    </xf>
    <xf numFmtId="0" fontId="22" fillId="0" borderId="5" xfId="0" applyFont="1" applyBorder="1" applyAlignment="1">
      <alignment horizontal="center" vertical="center" shrinkToFit="1"/>
    </xf>
    <xf numFmtId="0" fontId="15" fillId="0" borderId="35" xfId="0" applyFont="1" applyBorder="1" applyAlignment="1">
      <alignment horizontal="right" vertical="top" wrapText="1"/>
    </xf>
    <xf numFmtId="0" fontId="24" fillId="2" borderId="0" xfId="0" applyFont="1" applyFill="1">
      <alignment vertical="center"/>
    </xf>
    <xf numFmtId="0" fontId="15" fillId="0" borderId="46" xfId="0" applyFont="1" applyBorder="1">
      <alignment vertical="center"/>
    </xf>
    <xf numFmtId="0" fontId="24" fillId="0" borderId="42" xfId="0" applyFont="1" applyBorder="1">
      <alignment vertical="center"/>
    </xf>
    <xf numFmtId="49" fontId="0" fillId="3" borderId="21" xfId="0" applyNumberFormat="1" applyFill="1" applyBorder="1" applyAlignment="1" applyProtection="1">
      <alignment horizontal="center" vertical="center"/>
      <protection locked="0"/>
    </xf>
    <xf numFmtId="176" fontId="0" fillId="3" borderId="22" xfId="0" applyNumberFormat="1" applyFill="1" applyBorder="1" applyProtection="1">
      <alignment vertical="center"/>
      <protection locked="0"/>
    </xf>
    <xf numFmtId="0" fontId="15" fillId="3" borderId="5" xfId="0" applyFont="1" applyFill="1" applyBorder="1" applyAlignment="1" applyProtection="1">
      <alignment horizontal="right" vertical="center"/>
      <protection locked="0"/>
    </xf>
    <xf numFmtId="178" fontId="5" fillId="0" borderId="27" xfId="0" applyNumberFormat="1" applyFont="1" applyBorder="1" applyAlignment="1">
      <alignment vertical="center" wrapText="1"/>
    </xf>
    <xf numFmtId="178" fontId="37" fillId="0" borderId="27" xfId="0" applyNumberFormat="1" applyFont="1" applyBorder="1" applyAlignment="1">
      <alignment vertical="center" wrapText="1"/>
    </xf>
    <xf numFmtId="0" fontId="0" fillId="0" borderId="8" xfId="0" applyBorder="1" applyAlignment="1">
      <alignment vertical="center" wrapText="1"/>
    </xf>
    <xf numFmtId="0" fontId="22" fillId="0" borderId="5" xfId="0" applyFont="1" applyBorder="1" applyAlignment="1" applyProtection="1">
      <alignment horizontal="center" vertical="center" wrapText="1"/>
      <protection locked="0"/>
    </xf>
    <xf numFmtId="0" fontId="26" fillId="0" borderId="0" xfId="0" applyFont="1" applyAlignment="1"/>
    <xf numFmtId="0" fontId="24" fillId="0" borderId="0" xfId="0" applyFont="1" applyAlignment="1"/>
    <xf numFmtId="0" fontId="63" fillId="0" borderId="5" xfId="1" applyFont="1" applyBorder="1" applyAlignment="1">
      <alignment horizontal="center" vertical="center"/>
    </xf>
    <xf numFmtId="0" fontId="63" fillId="0" borderId="5" xfId="1" applyFont="1" applyBorder="1" applyAlignment="1">
      <alignment horizontal="center" vertical="center" wrapText="1"/>
    </xf>
    <xf numFmtId="49" fontId="63" fillId="0" borderId="5" xfId="1" applyNumberFormat="1" applyFont="1" applyBorder="1" applyAlignment="1">
      <alignment horizontal="center" vertical="center"/>
    </xf>
    <xf numFmtId="0" fontId="10" fillId="0" borderId="5" xfId="0" applyFont="1" applyBorder="1" applyAlignment="1">
      <alignment horizontal="center"/>
    </xf>
    <xf numFmtId="0" fontId="10" fillId="0" borderId="0" xfId="0" applyFont="1">
      <alignment vertical="center"/>
    </xf>
    <xf numFmtId="0" fontId="64" fillId="0" borderId="0" xfId="0" applyFont="1" applyAlignment="1">
      <alignment horizontal="center" vertical="center"/>
    </xf>
    <xf numFmtId="0" fontId="64" fillId="0" borderId="0" xfId="0" applyFont="1">
      <alignment vertical="center"/>
    </xf>
    <xf numFmtId="49" fontId="64" fillId="0" borderId="0" xfId="0" applyNumberFormat="1" applyFont="1" applyAlignment="1">
      <alignment horizontal="center" vertical="center"/>
    </xf>
    <xf numFmtId="0" fontId="22" fillId="0" borderId="5" xfId="0" applyFont="1" applyBorder="1" applyAlignment="1">
      <alignment horizontal="left" vertical="center" wrapText="1"/>
    </xf>
    <xf numFmtId="0" fontId="30" fillId="0" borderId="0" xfId="0" applyFont="1" applyAlignment="1">
      <alignment horizontal="center" vertical="center" wrapText="1"/>
    </xf>
    <xf numFmtId="0" fontId="22" fillId="15" borderId="5" xfId="0" applyFont="1" applyFill="1" applyBorder="1" applyAlignment="1">
      <alignment horizontal="center" vertical="center"/>
    </xf>
    <xf numFmtId="0" fontId="22" fillId="3" borderId="5" xfId="0" applyFont="1" applyFill="1" applyBorder="1" applyAlignment="1">
      <alignment horizontal="center" vertical="center" wrapText="1"/>
    </xf>
    <xf numFmtId="0" fontId="22" fillId="15" borderId="13" xfId="0" applyFont="1" applyFill="1" applyBorder="1" applyAlignment="1">
      <alignment horizontal="center" vertical="center" wrapText="1"/>
    </xf>
    <xf numFmtId="0" fontId="15" fillId="0" borderId="46" xfId="0" applyFont="1" applyBorder="1" applyAlignment="1">
      <alignment horizontal="left" vertical="top" wrapText="1"/>
    </xf>
    <xf numFmtId="0" fontId="15" fillId="0" borderId="35" xfId="0" applyFont="1" applyBorder="1" applyAlignment="1">
      <alignment horizontal="right" vertical="top"/>
    </xf>
    <xf numFmtId="177" fontId="49" fillId="0" borderId="5" xfId="0" applyNumberFormat="1" applyFont="1" applyBorder="1" applyAlignment="1">
      <alignment horizontal="center" vertical="center" wrapText="1"/>
    </xf>
    <xf numFmtId="0" fontId="45" fillId="0" borderId="0" xfId="0" applyFont="1" applyAlignment="1">
      <alignment horizontal="center" wrapText="1"/>
    </xf>
    <xf numFmtId="0" fontId="22" fillId="0" borderId="0" xfId="0" applyFont="1" applyAlignment="1">
      <alignment horizontal="left" vertical="center"/>
    </xf>
    <xf numFmtId="0" fontId="72" fillId="0" borderId="0" xfId="0" applyFont="1">
      <alignment vertical="center"/>
    </xf>
    <xf numFmtId="0" fontId="24" fillId="2" borderId="13" xfId="0" applyFont="1" applyFill="1" applyBorder="1" applyAlignment="1">
      <alignment horizontal="center" vertical="center" wrapText="1"/>
    </xf>
    <xf numFmtId="0" fontId="73" fillId="0" borderId="11" xfId="0" applyFont="1" applyBorder="1" applyAlignment="1">
      <alignment horizontal="center" vertical="center" wrapText="1"/>
    </xf>
    <xf numFmtId="0" fontId="24" fillId="2" borderId="13" xfId="0" applyFont="1" applyFill="1" applyBorder="1" applyAlignment="1">
      <alignment horizontal="center" vertical="center"/>
    </xf>
    <xf numFmtId="38" fontId="32" fillId="0" borderId="0" xfId="2" applyFont="1" applyAlignment="1">
      <alignment horizontal="center" vertical="center"/>
    </xf>
    <xf numFmtId="38" fontId="37" fillId="0" borderId="0" xfId="2" applyFont="1" applyAlignment="1">
      <alignment horizontal="left" vertical="center"/>
    </xf>
    <xf numFmtId="38" fontId="22" fillId="3" borderId="5" xfId="2" applyFont="1" applyFill="1" applyBorder="1" applyAlignment="1">
      <alignment horizontal="center" vertical="center" wrapText="1"/>
    </xf>
    <xf numFmtId="38" fontId="73" fillId="0" borderId="11" xfId="2" applyFont="1" applyFill="1" applyBorder="1" applyAlignment="1">
      <alignment horizontal="center" vertical="center" wrapText="1"/>
    </xf>
    <xf numFmtId="38" fontId="26" fillId="0" borderId="0" xfId="2" applyFont="1">
      <alignment vertical="center"/>
    </xf>
    <xf numFmtId="38" fontId="73" fillId="0" borderId="7" xfId="2" applyFont="1" applyFill="1" applyBorder="1" applyAlignment="1">
      <alignment horizontal="center" vertical="center" wrapText="1"/>
    </xf>
    <xf numFmtId="38" fontId="73" fillId="0" borderId="39" xfId="2" applyFont="1" applyFill="1" applyBorder="1" applyAlignment="1">
      <alignment horizontal="center" vertical="center" wrapText="1"/>
    </xf>
    <xf numFmtId="0" fontId="15" fillId="0" borderId="44" xfId="0" applyFont="1" applyBorder="1" applyAlignment="1">
      <alignment horizontal="left" vertical="top" wrapText="1"/>
    </xf>
    <xf numFmtId="0" fontId="15" fillId="0" borderId="41" xfId="0" applyFont="1" applyBorder="1" applyAlignment="1">
      <alignment horizontal="left" vertical="top" wrapText="1"/>
    </xf>
    <xf numFmtId="0" fontId="22" fillId="0" borderId="47" xfId="0" applyFont="1" applyBorder="1" applyAlignment="1">
      <alignment horizontal="left" vertical="top" wrapText="1"/>
    </xf>
    <xf numFmtId="177" fontId="59" fillId="0" borderId="13" xfId="0" applyNumberFormat="1" applyFont="1" applyBorder="1" applyAlignment="1">
      <alignment horizontal="center" vertical="center" wrapText="1"/>
    </xf>
    <xf numFmtId="0" fontId="47" fillId="0" borderId="0" xfId="1" applyFont="1">
      <alignment vertical="center"/>
    </xf>
    <xf numFmtId="0" fontId="48" fillId="0" borderId="0" xfId="0" applyFont="1" applyAlignment="1">
      <alignment horizontal="center" vertical="center"/>
    </xf>
    <xf numFmtId="0" fontId="51" fillId="0" borderId="0" xfId="0" applyFont="1">
      <alignment vertical="center"/>
    </xf>
    <xf numFmtId="0" fontId="51" fillId="0" borderId="51" xfId="0" applyFont="1" applyBorder="1">
      <alignment vertical="center"/>
    </xf>
    <xf numFmtId="0" fontId="51" fillId="0" borderId="52" xfId="0" applyFont="1" applyBorder="1">
      <alignment vertical="center"/>
    </xf>
    <xf numFmtId="0" fontId="51" fillId="0" borderId="1" xfId="0" applyFont="1" applyBorder="1">
      <alignment vertical="center"/>
    </xf>
    <xf numFmtId="0" fontId="51" fillId="0" borderId="53" xfId="0" applyFont="1" applyBorder="1">
      <alignment vertical="center"/>
    </xf>
    <xf numFmtId="0" fontId="51" fillId="0" borderId="3" xfId="0" applyFont="1" applyBorder="1">
      <alignment vertical="center"/>
    </xf>
    <xf numFmtId="0" fontId="51" fillId="0" borderId="0" xfId="0" applyFont="1" applyAlignment="1">
      <alignment horizontal="center" vertical="center"/>
    </xf>
    <xf numFmtId="177" fontId="59" fillId="0" borderId="4" xfId="0" applyNumberFormat="1" applyFont="1" applyBorder="1" applyAlignment="1">
      <alignment horizontal="center" vertical="center"/>
    </xf>
    <xf numFmtId="0" fontId="50" fillId="12" borderId="0" xfId="0" applyFont="1" applyFill="1" applyAlignment="1">
      <alignment horizontal="left" vertical="center"/>
    </xf>
    <xf numFmtId="177" fontId="49" fillId="13" borderId="5" xfId="0" applyNumberFormat="1" applyFont="1" applyFill="1" applyBorder="1" applyAlignment="1">
      <alignment horizontal="center" vertical="center" wrapText="1"/>
    </xf>
    <xf numFmtId="177" fontId="49" fillId="13" borderId="58" xfId="0" applyNumberFormat="1" applyFont="1" applyFill="1" applyBorder="1" applyAlignment="1">
      <alignment horizontal="center" vertical="center" wrapText="1"/>
    </xf>
    <xf numFmtId="177" fontId="49" fillId="13" borderId="10" xfId="0" applyNumberFormat="1" applyFont="1" applyFill="1" applyBorder="1" applyAlignment="1">
      <alignment horizontal="center" vertical="center" wrapText="1"/>
    </xf>
    <xf numFmtId="177" fontId="49" fillId="13" borderId="12" xfId="0" applyNumberFormat="1" applyFont="1" applyFill="1" applyBorder="1" applyAlignment="1">
      <alignment horizontal="center" vertical="center" wrapText="1"/>
    </xf>
    <xf numFmtId="177" fontId="49" fillId="13" borderId="62" xfId="0" applyNumberFormat="1" applyFont="1" applyFill="1" applyBorder="1" applyAlignment="1">
      <alignment horizontal="center" vertical="center" wrapText="1"/>
    </xf>
    <xf numFmtId="177" fontId="49" fillId="13" borderId="11" xfId="0" applyNumberFormat="1" applyFont="1" applyFill="1" applyBorder="1" applyAlignment="1">
      <alignment horizontal="center" vertical="center" wrapText="1"/>
    </xf>
    <xf numFmtId="0" fontId="52" fillId="0" borderId="0" xfId="0" applyFont="1">
      <alignment vertical="center"/>
    </xf>
    <xf numFmtId="0" fontId="52" fillId="0" borderId="3" xfId="0" applyFont="1" applyBorder="1">
      <alignment vertical="center"/>
    </xf>
    <xf numFmtId="0" fontId="48" fillId="0" borderId="53" xfId="0" applyFont="1" applyBorder="1">
      <alignment vertical="center"/>
    </xf>
    <xf numFmtId="0" fontId="48" fillId="0" borderId="3" xfId="0" applyFont="1" applyBorder="1">
      <alignment vertical="center"/>
    </xf>
    <xf numFmtId="0" fontId="48" fillId="0" borderId="54" xfId="0" applyFont="1" applyBorder="1">
      <alignment vertical="center"/>
    </xf>
    <xf numFmtId="0" fontId="0" fillId="0" borderId="52" xfId="0" applyBorder="1">
      <alignment vertical="center"/>
    </xf>
    <xf numFmtId="177" fontId="57" fillId="3" borderId="0" xfId="0" applyNumberFormat="1" applyFont="1" applyFill="1" applyAlignment="1">
      <alignment horizontal="center" vertical="center"/>
    </xf>
    <xf numFmtId="0" fontId="0" fillId="0" borderId="61" xfId="0" applyBorder="1">
      <alignment vertical="center"/>
    </xf>
    <xf numFmtId="177" fontId="49" fillId="0" borderId="9" xfId="0" applyNumberFormat="1" applyFont="1" applyBorder="1" applyAlignment="1">
      <alignment horizontal="center" vertical="center" wrapText="1"/>
    </xf>
    <xf numFmtId="177" fontId="74" fillId="0" borderId="15" xfId="0" applyNumberFormat="1" applyFont="1" applyBorder="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center" vertical="center" wrapText="1"/>
    </xf>
    <xf numFmtId="177" fontId="57" fillId="10" borderId="73" xfId="0" applyNumberFormat="1" applyFont="1" applyFill="1" applyBorder="1" applyAlignment="1">
      <alignment horizontal="center" vertical="center" wrapText="1"/>
    </xf>
    <xf numFmtId="177" fontId="59" fillId="10" borderId="73" xfId="0" applyNumberFormat="1" applyFont="1" applyFill="1" applyBorder="1" applyAlignment="1">
      <alignment horizontal="center" vertical="center" wrapText="1"/>
    </xf>
    <xf numFmtId="177" fontId="59" fillId="10" borderId="74" xfId="0" applyNumberFormat="1" applyFont="1" applyFill="1" applyBorder="1" applyAlignment="1">
      <alignment horizontal="center" vertical="top" wrapText="1"/>
    </xf>
    <xf numFmtId="182" fontId="24" fillId="3" borderId="5" xfId="0" applyNumberFormat="1" applyFont="1" applyFill="1" applyBorder="1" applyAlignment="1" applyProtection="1">
      <alignment vertical="center" wrapText="1"/>
      <protection locked="0"/>
    </xf>
    <xf numFmtId="0" fontId="35" fillId="13" borderId="5" xfId="0" applyFont="1" applyFill="1" applyBorder="1" applyAlignment="1">
      <alignment vertical="center" wrapText="1"/>
    </xf>
    <xf numFmtId="0" fontId="35" fillId="14" borderId="5" xfId="0" applyFont="1" applyFill="1" applyBorder="1" applyAlignment="1">
      <alignment vertical="center" wrapText="1"/>
    </xf>
    <xf numFmtId="0" fontId="0" fillId="0" borderId="11" xfId="0" applyBorder="1" applyAlignment="1">
      <alignment vertical="center" wrapText="1"/>
    </xf>
    <xf numFmtId="0" fontId="22" fillId="3" borderId="11" xfId="0" applyFont="1" applyFill="1" applyBorder="1" applyAlignment="1">
      <alignment horizontal="center" vertical="center" wrapText="1"/>
    </xf>
    <xf numFmtId="0" fontId="22" fillId="0" borderId="15" xfId="0" applyFont="1" applyBorder="1" applyAlignment="1">
      <alignment horizontal="center" vertical="center" wrapText="1"/>
    </xf>
    <xf numFmtId="0" fontId="22" fillId="0" borderId="9" xfId="0" applyFont="1" applyBorder="1" applyAlignment="1">
      <alignment horizontal="center" vertical="center" wrapText="1"/>
    </xf>
    <xf numFmtId="0" fontId="30" fillId="0" borderId="5" xfId="0" applyFont="1" applyBorder="1" applyAlignment="1">
      <alignment horizontal="center" vertical="center" wrapText="1"/>
    </xf>
    <xf numFmtId="0" fontId="75" fillId="0" borderId="0" xfId="0" applyFont="1" applyAlignment="1"/>
    <xf numFmtId="177" fontId="78" fillId="0" borderId="59" xfId="0" applyNumberFormat="1" applyFont="1" applyBorder="1" applyAlignment="1">
      <alignment horizontal="center" vertical="center"/>
    </xf>
    <xf numFmtId="0" fontId="15" fillId="0" borderId="84" xfId="0" applyFont="1" applyBorder="1" applyAlignment="1">
      <alignment horizontal="right" vertical="top"/>
    </xf>
    <xf numFmtId="0" fontId="30" fillId="0" borderId="4" xfId="0" applyFont="1" applyBorder="1" applyAlignment="1">
      <alignment horizontal="left" vertical="center"/>
    </xf>
    <xf numFmtId="0" fontId="22" fillId="15" borderId="10" xfId="0" applyFont="1" applyFill="1" applyBorder="1" applyAlignment="1">
      <alignment horizontal="left" vertical="center" wrapText="1"/>
    </xf>
    <xf numFmtId="177" fontId="79" fillId="0" borderId="88" xfId="0" applyNumberFormat="1" applyFont="1" applyBorder="1" applyAlignment="1">
      <alignment horizontal="center" vertical="center" shrinkToFit="1"/>
    </xf>
    <xf numFmtId="177" fontId="79" fillId="0" borderId="89" xfId="0" applyNumberFormat="1" applyFont="1" applyBorder="1" applyAlignment="1">
      <alignment horizontal="center" vertical="center" wrapText="1"/>
    </xf>
    <xf numFmtId="177" fontId="49" fillId="0" borderId="85" xfId="0" applyNumberFormat="1" applyFont="1" applyBorder="1" applyAlignment="1">
      <alignment horizontal="center" vertical="center" wrapText="1"/>
    </xf>
    <xf numFmtId="177" fontId="79" fillId="0" borderId="4" xfId="0" applyNumberFormat="1" applyFont="1" applyBorder="1" applyAlignment="1">
      <alignment horizontal="center" vertical="center" shrinkToFit="1"/>
    </xf>
    <xf numFmtId="177" fontId="49" fillId="0" borderId="90" xfId="0" applyNumberFormat="1" applyFont="1" applyBorder="1" applyAlignment="1">
      <alignment horizontal="center" vertical="center" shrinkToFit="1"/>
    </xf>
    <xf numFmtId="177" fontId="79" fillId="0" borderId="11" xfId="0" applyNumberFormat="1" applyFont="1" applyBorder="1" applyAlignment="1">
      <alignment horizontal="center" vertical="center" wrapText="1"/>
    </xf>
    <xf numFmtId="0" fontId="48" fillId="0" borderId="92" xfId="0" applyFont="1" applyBorder="1">
      <alignment vertical="center"/>
    </xf>
    <xf numFmtId="0" fontId="22" fillId="3" borderId="5" xfId="0" applyFont="1" applyFill="1" applyBorder="1" applyAlignment="1">
      <alignment horizontal="left" vertical="center" wrapText="1"/>
    </xf>
    <xf numFmtId="0" fontId="22" fillId="3" borderId="5" xfId="2" applyNumberFormat="1" applyFont="1" applyFill="1" applyBorder="1" applyAlignment="1" applyProtection="1">
      <alignment horizontal="center" vertical="center" wrapText="1"/>
      <protection locked="0"/>
    </xf>
    <xf numFmtId="0" fontId="22" fillId="3" borderId="5" xfId="0" applyFont="1" applyFill="1" applyBorder="1" applyAlignment="1">
      <alignment horizontal="center" vertical="center" shrinkToFit="1"/>
    </xf>
    <xf numFmtId="0" fontId="22" fillId="3" borderId="5" xfId="2" applyNumberFormat="1" applyFont="1" applyFill="1" applyBorder="1" applyAlignment="1" applyProtection="1">
      <alignment horizontal="center" vertical="center" wrapText="1"/>
    </xf>
    <xf numFmtId="0" fontId="22" fillId="3" borderId="5" xfId="2" applyNumberFormat="1" applyFont="1" applyFill="1" applyBorder="1" applyAlignment="1" applyProtection="1">
      <alignment horizontal="left" vertical="center" wrapText="1"/>
    </xf>
    <xf numFmtId="0" fontId="22" fillId="3" borderId="5" xfId="0" applyFont="1" applyFill="1" applyBorder="1" applyAlignment="1">
      <alignment horizontal="center" vertical="center"/>
    </xf>
    <xf numFmtId="0" fontId="22" fillId="0" borderId="5" xfId="0" applyFont="1" applyBorder="1" applyAlignment="1">
      <alignment horizontal="center" vertical="center"/>
    </xf>
    <xf numFmtId="0" fontId="22" fillId="15" borderId="7" xfId="0" applyFont="1" applyFill="1" applyBorder="1" applyAlignment="1">
      <alignment horizontal="center" vertical="center" wrapText="1"/>
    </xf>
    <xf numFmtId="0" fontId="22" fillId="15" borderId="9" xfId="0" applyFont="1" applyFill="1" applyBorder="1" applyAlignment="1">
      <alignment horizontal="center" vertical="center" wrapText="1"/>
    </xf>
    <xf numFmtId="0" fontId="32" fillId="0" borderId="84" xfId="0" applyFont="1" applyBorder="1" applyAlignment="1">
      <alignment horizontal="center" vertical="center"/>
    </xf>
    <xf numFmtId="0" fontId="82" fillId="0" borderId="0" xfId="0" applyFont="1" applyAlignment="1">
      <alignment horizontal="left"/>
    </xf>
    <xf numFmtId="0" fontId="82" fillId="0" borderId="0" xfId="0" applyFont="1" applyAlignment="1">
      <alignment horizontal="left" vertical="center"/>
    </xf>
    <xf numFmtId="0" fontId="15" fillId="3" borderId="11" xfId="2" applyNumberFormat="1" applyFont="1" applyFill="1" applyBorder="1" applyAlignment="1" applyProtection="1">
      <alignment vertical="center" wrapText="1"/>
      <protection locked="0"/>
    </xf>
    <xf numFmtId="0" fontId="15" fillId="3" borderId="5" xfId="0" applyFont="1" applyFill="1" applyBorder="1" applyAlignment="1">
      <alignment horizontal="center" vertical="center" wrapText="1"/>
    </xf>
    <xf numFmtId="179" fontId="15" fillId="3" borderId="9" xfId="0" applyNumberFormat="1" applyFont="1" applyFill="1" applyBorder="1" applyAlignment="1">
      <alignment horizontal="center" vertical="center" wrapText="1"/>
    </xf>
    <xf numFmtId="180" fontId="15" fillId="3" borderId="9" xfId="0" applyNumberFormat="1" applyFont="1" applyFill="1" applyBorder="1" applyAlignment="1">
      <alignment horizontal="center" vertical="center" wrapText="1"/>
    </xf>
    <xf numFmtId="0" fontId="15" fillId="0" borderId="98" xfId="0" applyFont="1" applyBorder="1" applyAlignment="1">
      <alignment horizontal="right" vertical="top" wrapText="1"/>
    </xf>
    <xf numFmtId="0" fontId="15" fillId="0" borderId="84" xfId="0" applyFont="1" applyBorder="1" applyAlignment="1">
      <alignment horizontal="right" vertical="top" wrapText="1"/>
    </xf>
    <xf numFmtId="177" fontId="49" fillId="0" borderId="1" xfId="0" applyNumberFormat="1" applyFont="1" applyBorder="1" applyAlignment="1">
      <alignment horizontal="center" vertical="center" wrapText="1"/>
    </xf>
    <xf numFmtId="0" fontId="80" fillId="0" borderId="0" xfId="0" applyFont="1" applyAlignment="1">
      <alignment horizontal="center"/>
    </xf>
    <xf numFmtId="177" fontId="49" fillId="0" borderId="65" xfId="0" applyNumberFormat="1" applyFont="1" applyBorder="1" applyAlignment="1">
      <alignment horizontal="center" vertical="center" wrapText="1"/>
    </xf>
    <xf numFmtId="0" fontId="66" fillId="0" borderId="0" xfId="0" applyFont="1" applyAlignment="1">
      <alignment horizontal="left" vertical="center" wrapText="1"/>
    </xf>
    <xf numFmtId="0" fontId="24" fillId="0" borderId="0" xfId="0" applyFont="1" applyAlignment="1">
      <alignment horizontal="left" vertical="center"/>
    </xf>
    <xf numFmtId="0" fontId="85" fillId="0" borderId="0" xfId="0" applyFont="1" applyAlignment="1">
      <alignment horizontal="center" vertical="center"/>
    </xf>
    <xf numFmtId="0" fontId="83" fillId="0" borderId="0" xfId="0" applyFont="1">
      <alignment vertical="center"/>
    </xf>
    <xf numFmtId="0" fontId="15" fillId="0" borderId="46" xfId="0" applyFont="1" applyBorder="1" applyAlignment="1">
      <alignment horizontal="right" vertical="top" shrinkToFit="1"/>
    </xf>
    <xf numFmtId="0" fontId="15" fillId="0" borderId="46" xfId="0" applyFont="1" applyBorder="1" applyAlignment="1">
      <alignment horizontal="right" vertical="center"/>
    </xf>
    <xf numFmtId="0" fontId="86" fillId="0" borderId="0" xfId="0" applyFont="1" applyAlignment="1">
      <alignment horizontal="center" vertical="center"/>
    </xf>
    <xf numFmtId="0" fontId="80" fillId="0" borderId="0" xfId="0" applyFont="1" applyAlignment="1">
      <alignment horizontal="center" wrapText="1"/>
    </xf>
    <xf numFmtId="0" fontId="51" fillId="0" borderId="54" xfId="0" applyFont="1" applyBorder="1">
      <alignment vertical="center"/>
    </xf>
    <xf numFmtId="177" fontId="59" fillId="0" borderId="14" xfId="0" applyNumberFormat="1" applyFont="1" applyBorder="1" applyAlignment="1">
      <alignment horizontal="center" vertical="center"/>
    </xf>
    <xf numFmtId="177" fontId="59" fillId="0" borderId="107" xfId="0" applyNumberFormat="1" applyFont="1" applyBorder="1" applyAlignment="1">
      <alignment horizontal="center" vertical="center"/>
    </xf>
    <xf numFmtId="0" fontId="51" fillId="0" borderId="106" xfId="0" applyFont="1" applyBorder="1">
      <alignment vertical="center"/>
    </xf>
    <xf numFmtId="177" fontId="79" fillId="13" borderId="5" xfId="0" applyNumberFormat="1" applyFont="1" applyFill="1" applyBorder="1" applyAlignment="1">
      <alignment horizontal="center" vertical="center" wrapText="1"/>
    </xf>
    <xf numFmtId="177" fontId="78" fillId="0" borderId="13" xfId="0" applyNumberFormat="1" applyFont="1" applyBorder="1" applyAlignment="1">
      <alignment horizontal="center" vertical="center"/>
    </xf>
    <xf numFmtId="177" fontId="79" fillId="0" borderId="5" xfId="0" applyNumberFormat="1" applyFont="1" applyBorder="1" applyAlignment="1">
      <alignment horizontal="center" vertical="center" wrapText="1"/>
    </xf>
    <xf numFmtId="177" fontId="74" fillId="0" borderId="107" xfId="0" applyNumberFormat="1" applyFont="1" applyBorder="1" applyAlignment="1">
      <alignment horizontal="center" vertical="center" wrapText="1"/>
    </xf>
    <xf numFmtId="177" fontId="57" fillId="3" borderId="106" xfId="0" applyNumberFormat="1" applyFont="1" applyFill="1" applyBorder="1" applyAlignment="1">
      <alignment horizontal="center" vertical="center"/>
    </xf>
    <xf numFmtId="177" fontId="49" fillId="0" borderId="4" xfId="0" applyNumberFormat="1" applyFont="1" applyBorder="1" applyAlignment="1">
      <alignment horizontal="center" vertical="center" wrapText="1"/>
    </xf>
    <xf numFmtId="177" fontId="49" fillId="0" borderId="108" xfId="0" applyNumberFormat="1" applyFont="1" applyBorder="1" applyAlignment="1">
      <alignment horizontal="center" vertical="center" wrapText="1"/>
    </xf>
    <xf numFmtId="0" fontId="11" fillId="0" borderId="0" xfId="0" applyFont="1">
      <alignment vertical="center"/>
    </xf>
    <xf numFmtId="0" fontId="10" fillId="3" borderId="0" xfId="0" applyFont="1" applyFill="1" applyAlignment="1">
      <alignment horizontal="left" vertical="center" wrapText="1"/>
    </xf>
    <xf numFmtId="0" fontId="22" fillId="0" borderId="10" xfId="0" applyFont="1" applyBorder="1" applyAlignment="1">
      <alignment vertical="center" wrapText="1"/>
    </xf>
    <xf numFmtId="0" fontId="19" fillId="0" borderId="0" xfId="0" applyFont="1">
      <alignment vertical="center"/>
    </xf>
    <xf numFmtId="38" fontId="22" fillId="3" borderId="13" xfId="2" applyFont="1" applyFill="1" applyBorder="1" applyAlignment="1">
      <alignment horizontal="center" vertical="center" wrapText="1"/>
    </xf>
    <xf numFmtId="38" fontId="22" fillId="3" borderId="110" xfId="2" applyFont="1" applyFill="1" applyBorder="1" applyAlignment="1">
      <alignment horizontal="center" vertical="center" wrapText="1"/>
    </xf>
    <xf numFmtId="38" fontId="73" fillId="0" borderId="112" xfId="2" applyFont="1" applyFill="1" applyBorder="1" applyAlignment="1">
      <alignment horizontal="center" vertical="center" wrapText="1"/>
    </xf>
    <xf numFmtId="0" fontId="15" fillId="0" borderId="113" xfId="0" applyFont="1" applyBorder="1" applyAlignment="1">
      <alignment horizontal="right" vertical="top" wrapText="1"/>
    </xf>
    <xf numFmtId="0" fontId="15" fillId="0" borderId="116" xfId="0" applyFont="1" applyBorder="1" applyAlignment="1">
      <alignment horizontal="right" vertical="top" wrapText="1"/>
    </xf>
    <xf numFmtId="0" fontId="15" fillId="0" borderId="118" xfId="0" applyFont="1" applyBorder="1" applyAlignment="1">
      <alignment horizontal="right" vertical="top" wrapText="1"/>
    </xf>
    <xf numFmtId="0" fontId="22" fillId="0" borderId="120" xfId="0" applyFont="1" applyBorder="1" applyAlignment="1">
      <alignment horizontal="left" vertical="top" wrapText="1"/>
    </xf>
    <xf numFmtId="0" fontId="22" fillId="3" borderId="15" xfId="0" applyFont="1" applyFill="1" applyBorder="1" applyAlignment="1" applyProtection="1">
      <alignment horizontal="left" vertical="top" wrapText="1"/>
      <protection locked="0"/>
    </xf>
    <xf numFmtId="0" fontId="27" fillId="3" borderId="5" xfId="0" applyFont="1" applyFill="1" applyBorder="1" applyAlignment="1" applyProtection="1">
      <alignment vertical="center" wrapText="1"/>
      <protection locked="0"/>
    </xf>
    <xf numFmtId="56" fontId="22" fillId="3" borderId="5" xfId="0" applyNumberFormat="1" applyFont="1" applyFill="1" applyBorder="1" applyAlignment="1">
      <alignment horizontal="center" vertical="center" wrapText="1"/>
    </xf>
    <xf numFmtId="38" fontId="37" fillId="0" borderId="47" xfId="2" applyFont="1" applyBorder="1" applyAlignment="1">
      <alignment horizontal="left" vertical="center"/>
    </xf>
    <xf numFmtId="38" fontId="24" fillId="2" borderId="47" xfId="2" applyFont="1" applyFill="1" applyBorder="1" applyAlignment="1">
      <alignment horizontal="center" vertical="center"/>
    </xf>
    <xf numFmtId="38" fontId="22" fillId="2" borderId="47" xfId="2" applyFont="1" applyFill="1" applyBorder="1" applyAlignment="1">
      <alignment horizontal="left" vertical="center" wrapText="1"/>
    </xf>
    <xf numFmtId="38" fontId="22" fillId="0" borderId="124" xfId="2" applyFont="1" applyFill="1" applyBorder="1" applyAlignment="1">
      <alignment horizontal="center" vertical="center" wrapText="1"/>
    </xf>
    <xf numFmtId="0" fontId="31" fillId="0" borderId="0" xfId="0" applyFont="1" applyAlignment="1">
      <alignment horizontal="center" vertical="center"/>
    </xf>
    <xf numFmtId="0" fontId="45" fillId="0" borderId="0" xfId="0" applyFont="1" applyAlignment="1">
      <alignment horizontal="center"/>
    </xf>
    <xf numFmtId="0" fontId="24" fillId="0" borderId="10" xfId="0" applyFont="1" applyBorder="1" applyAlignment="1">
      <alignment vertical="center" wrapText="1"/>
    </xf>
    <xf numFmtId="0" fontId="22" fillId="0" borderId="63" xfId="0" applyFont="1" applyBorder="1" applyAlignment="1">
      <alignment horizontal="center" vertical="center" wrapText="1"/>
    </xf>
    <xf numFmtId="177" fontId="49" fillId="0" borderId="1" xfId="0" applyNumberFormat="1" applyFont="1" applyBorder="1" applyAlignment="1">
      <alignment horizontal="center" vertical="center" shrinkToFit="1"/>
    </xf>
    <xf numFmtId="177" fontId="49" fillId="0" borderId="52" xfId="0" applyNumberFormat="1" applyFont="1" applyBorder="1" applyAlignment="1">
      <alignment horizontal="center" vertical="center" shrinkToFit="1"/>
    </xf>
    <xf numFmtId="177" fontId="49" fillId="0" borderId="5" xfId="0" applyNumberFormat="1" applyFont="1" applyBorder="1" applyAlignment="1">
      <alignment horizontal="center" vertical="center" shrinkToFit="1"/>
    </xf>
    <xf numFmtId="177" fontId="57" fillId="3" borderId="0" xfId="0" applyNumberFormat="1" applyFont="1" applyFill="1" applyBorder="1" applyAlignment="1">
      <alignment horizontal="center" vertical="center"/>
    </xf>
    <xf numFmtId="177" fontId="49" fillId="0" borderId="91" xfId="0" applyNumberFormat="1" applyFont="1" applyBorder="1" applyAlignment="1">
      <alignment horizontal="center" vertical="center" wrapText="1" shrinkToFit="1"/>
    </xf>
    <xf numFmtId="177" fontId="49" fillId="0" borderId="51" xfId="0" applyNumberFormat="1" applyFont="1" applyBorder="1" applyAlignment="1">
      <alignment horizontal="center" vertical="center" wrapText="1" shrinkToFit="1"/>
    </xf>
    <xf numFmtId="0" fontId="31" fillId="0" borderId="0" xfId="0" applyFont="1" applyAlignment="1">
      <alignment horizontal="center" vertical="center"/>
    </xf>
    <xf numFmtId="0" fontId="15" fillId="0" borderId="44" xfId="0" applyFont="1" applyBorder="1" applyAlignment="1">
      <alignment horizontal="left" vertical="top" shrinkToFit="1"/>
    </xf>
    <xf numFmtId="0" fontId="15" fillId="0" borderId="46" xfId="0" applyFont="1" applyBorder="1" applyAlignment="1">
      <alignment horizontal="left" vertical="top" shrinkToFit="1"/>
    </xf>
    <xf numFmtId="0" fontId="15" fillId="0" borderId="0" xfId="0" applyFont="1" applyAlignment="1">
      <alignment horizontal="left" vertical="top"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15" fillId="0" borderId="47" xfId="0" applyFont="1" applyBorder="1" applyAlignment="1">
      <alignment horizontal="left" vertical="top" wrapText="1"/>
    </xf>
    <xf numFmtId="0" fontId="15" fillId="0" borderId="48" xfId="0" applyFont="1" applyBorder="1" applyAlignment="1">
      <alignment horizontal="left" vertical="top" wrapText="1"/>
    </xf>
    <xf numFmtId="0" fontId="22" fillId="0" borderId="27" xfId="0" applyFont="1" applyBorder="1" applyAlignment="1">
      <alignment horizontal="left" vertical="top" wrapText="1"/>
    </xf>
    <xf numFmtId="0" fontId="22" fillId="0" borderId="0" xfId="0" applyFont="1" applyAlignment="1">
      <alignment horizontal="left" vertical="top" wrapText="1"/>
    </xf>
    <xf numFmtId="0" fontId="22" fillId="0" borderId="26" xfId="0" applyFont="1" applyBorder="1" applyAlignment="1">
      <alignment horizontal="left" vertical="top" wrapText="1"/>
    </xf>
    <xf numFmtId="0" fontId="22" fillId="15" borderId="5" xfId="0" applyFont="1" applyFill="1" applyBorder="1" applyAlignment="1">
      <alignment horizontal="center" vertical="center" wrapText="1"/>
    </xf>
    <xf numFmtId="0" fontId="22" fillId="15" borderId="10" xfId="0" applyFont="1" applyFill="1" applyBorder="1" applyAlignment="1">
      <alignment horizontal="center" vertical="center" wrapText="1"/>
    </xf>
    <xf numFmtId="0" fontId="24" fillId="0" borderId="5" xfId="0" applyFont="1" applyBorder="1" applyAlignment="1">
      <alignment horizontal="center" vertical="center" wrapText="1"/>
    </xf>
    <xf numFmtId="0" fontId="15" fillId="0" borderId="47" xfId="0" applyFont="1" applyBorder="1" applyAlignment="1">
      <alignment horizontal="left" vertical="top"/>
    </xf>
    <xf numFmtId="0" fontId="24" fillId="0" borderId="11" xfId="0" applyFont="1" applyBorder="1" applyAlignment="1">
      <alignment horizontal="center" vertical="center" wrapText="1"/>
    </xf>
    <xf numFmtId="0" fontId="37" fillId="0" borderId="0" xfId="0" applyFont="1" applyAlignment="1">
      <alignment horizontal="left" vertical="center"/>
    </xf>
    <xf numFmtId="0" fontId="22" fillId="0" borderId="0" xfId="0" applyFont="1" applyAlignment="1">
      <alignment horizontal="left" vertical="center" wrapText="1"/>
    </xf>
    <xf numFmtId="0" fontId="22" fillId="0" borderId="8" xfId="0" applyFont="1" applyBorder="1" applyAlignment="1">
      <alignment horizontal="center" vertical="center" wrapText="1"/>
    </xf>
    <xf numFmtId="177" fontId="49" fillId="0" borderId="6" xfId="0" applyNumberFormat="1" applyFont="1" applyBorder="1" applyAlignment="1">
      <alignment horizontal="center" vertical="center" wrapText="1"/>
    </xf>
    <xf numFmtId="177" fontId="49" fillId="0" borderId="6" xfId="0" applyNumberFormat="1" applyFont="1" applyBorder="1" applyAlignment="1">
      <alignment horizontal="center" vertical="center" shrinkToFit="1"/>
    </xf>
    <xf numFmtId="177" fontId="49" fillId="0" borderId="10" xfId="0" applyNumberFormat="1" applyFont="1" applyBorder="1" applyAlignment="1">
      <alignment horizontal="center" vertical="center" shrinkToFit="1"/>
    </xf>
    <xf numFmtId="177" fontId="49" fillId="0" borderId="13" xfId="0" applyNumberFormat="1" applyFont="1" applyBorder="1" applyAlignment="1">
      <alignment horizontal="center" vertical="center" wrapText="1"/>
    </xf>
    <xf numFmtId="177" fontId="49" fillId="0" borderId="7" xfId="0" applyNumberFormat="1" applyFont="1" applyBorder="1" applyAlignment="1">
      <alignment horizontal="center" vertical="center" wrapText="1"/>
    </xf>
    <xf numFmtId="177" fontId="49" fillId="0" borderId="10" xfId="0" applyNumberFormat="1" applyFont="1" applyBorder="1" applyAlignment="1">
      <alignment horizontal="center" vertical="center" wrapText="1"/>
    </xf>
    <xf numFmtId="177" fontId="49" fillId="0" borderId="4" xfId="0" applyNumberFormat="1" applyFont="1" applyBorder="1" applyAlignment="1">
      <alignment horizontal="center" vertical="center" shrinkToFit="1"/>
    </xf>
    <xf numFmtId="177" fontId="79" fillId="0" borderId="10" xfId="0" applyNumberFormat="1" applyFont="1" applyBorder="1" applyAlignment="1">
      <alignment horizontal="center" vertical="center" wrapText="1"/>
    </xf>
    <xf numFmtId="177" fontId="49" fillId="0" borderId="7" xfId="0" applyNumberFormat="1" applyFont="1" applyBorder="1" applyAlignment="1">
      <alignment horizontal="center" vertical="center" shrinkToFit="1"/>
    </xf>
    <xf numFmtId="177" fontId="49" fillId="0" borderId="13" xfId="0" applyNumberFormat="1" applyFont="1" applyBorder="1" applyAlignment="1">
      <alignment horizontal="center" vertical="center" shrinkToFit="1"/>
    </xf>
    <xf numFmtId="0" fontId="24" fillId="4" borderId="16" xfId="0" applyFont="1" applyFill="1" applyBorder="1" applyAlignment="1">
      <alignment horizontal="center" vertical="center" wrapText="1"/>
    </xf>
    <xf numFmtId="0" fontId="24" fillId="4" borderId="16" xfId="0" applyFont="1" applyFill="1" applyBorder="1" applyAlignment="1">
      <alignment vertical="center" wrapText="1"/>
    </xf>
    <xf numFmtId="0" fontId="24" fillId="0" borderId="0" xfId="0" applyFont="1" applyAlignment="1">
      <alignment vertical="top" wrapText="1"/>
    </xf>
    <xf numFmtId="0" fontId="24" fillId="4" borderId="16" xfId="0" applyFont="1" applyFill="1" applyBorder="1" applyAlignment="1">
      <alignment horizontal="center" vertical="center" wrapText="1"/>
    </xf>
    <xf numFmtId="0" fontId="15" fillId="0" borderId="0" xfId="0" applyFont="1" applyAlignment="1">
      <alignment vertical="top" wrapText="1"/>
    </xf>
    <xf numFmtId="0" fontId="15" fillId="0" borderId="0" xfId="0" applyFont="1" applyAlignment="1">
      <alignment horizontal="left" vertical="center" wrapText="1"/>
    </xf>
    <xf numFmtId="0" fontId="24" fillId="4" borderId="23" xfId="0" applyFont="1" applyFill="1" applyBorder="1" applyAlignment="1">
      <alignment horizontal="center" vertical="center" wrapText="1"/>
    </xf>
    <xf numFmtId="0" fontId="24" fillId="0" borderId="0" xfId="0" applyFont="1" applyAlignment="1">
      <alignment horizontal="center" vertical="center" wrapText="1"/>
    </xf>
    <xf numFmtId="0" fontId="24" fillId="3" borderId="5" xfId="2" applyNumberFormat="1" applyFont="1" applyFill="1" applyBorder="1" applyAlignment="1" applyProtection="1">
      <alignment horizontal="center" vertical="center"/>
      <protection locked="0"/>
    </xf>
    <xf numFmtId="0" fontId="22" fillId="3" borderId="11" xfId="0" applyFont="1" applyFill="1" applyBorder="1" applyAlignment="1" applyProtection="1">
      <alignment horizontal="center" vertical="center" wrapText="1"/>
      <protection locked="0"/>
    </xf>
    <xf numFmtId="0" fontId="24" fillId="0" borderId="49" xfId="0" applyFont="1" applyBorder="1" applyAlignment="1">
      <alignment vertical="center" wrapText="1"/>
    </xf>
    <xf numFmtId="0" fontId="22" fillId="0" borderId="44" xfId="0" applyFont="1" applyBorder="1" applyAlignment="1">
      <alignment vertical="top" wrapText="1"/>
    </xf>
    <xf numFmtId="0" fontId="15" fillId="0" borderId="5" xfId="0" applyFont="1" applyBorder="1" applyAlignment="1">
      <alignment horizontal="left" vertical="center" wrapText="1"/>
    </xf>
    <xf numFmtId="176" fontId="15" fillId="3" borderId="5" xfId="0" applyNumberFormat="1" applyFont="1" applyFill="1" applyBorder="1" applyAlignment="1" applyProtection="1">
      <alignment horizontal="center" vertical="center" wrapText="1"/>
      <protection locked="0"/>
    </xf>
    <xf numFmtId="10" fontId="15" fillId="0" borderId="5" xfId="0" applyNumberFormat="1" applyFont="1" applyBorder="1" applyAlignment="1">
      <alignment horizontal="center" vertical="center" wrapText="1"/>
    </xf>
    <xf numFmtId="0" fontId="27" fillId="3" borderId="5" xfId="0"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protection locked="0"/>
    </xf>
    <xf numFmtId="0" fontId="22" fillId="0" borderId="20" xfId="0" applyFont="1" applyBorder="1">
      <alignment vertical="center"/>
    </xf>
    <xf numFmtId="0" fontId="22" fillId="0" borderId="11" xfId="0" applyFont="1" applyBorder="1" applyAlignment="1">
      <alignment horizontal="center" vertical="center"/>
    </xf>
    <xf numFmtId="0" fontId="22" fillId="3" borderId="5" xfId="0" applyFont="1" applyFill="1" applyBorder="1" applyAlignment="1" applyProtection="1">
      <alignment horizontal="center" vertical="center" wrapText="1"/>
      <protection locked="0"/>
    </xf>
    <xf numFmtId="0" fontId="15" fillId="0" borderId="11" xfId="0" applyFont="1" applyBorder="1" applyAlignment="1">
      <alignment horizontal="center" vertical="center" wrapText="1"/>
    </xf>
    <xf numFmtId="176" fontId="22" fillId="3" borderId="5" xfId="0" applyNumberFormat="1" applyFont="1" applyFill="1" applyBorder="1" applyAlignment="1" applyProtection="1">
      <alignment horizontal="right" vertical="center" wrapText="1"/>
      <protection locked="0"/>
    </xf>
    <xf numFmtId="0" fontId="22" fillId="3" borderId="15" xfId="2" applyNumberFormat="1" applyFont="1" applyFill="1" applyBorder="1" applyAlignment="1" applyProtection="1">
      <alignment horizontal="center" vertical="center"/>
      <protection locked="0"/>
    </xf>
    <xf numFmtId="0" fontId="22" fillId="3" borderId="10" xfId="0" applyFont="1" applyFill="1" applyBorder="1" applyAlignment="1" applyProtection="1">
      <alignment horizontal="center" vertical="center"/>
      <protection locked="0"/>
    </xf>
    <xf numFmtId="0" fontId="24" fillId="0" borderId="4" xfId="0" applyFont="1" applyBorder="1" applyAlignment="1">
      <alignment vertical="center" wrapText="1"/>
    </xf>
    <xf numFmtId="0" fontId="24" fillId="2" borderId="0" xfId="0" applyFont="1" applyFill="1" applyAlignment="1">
      <alignment vertical="center" wrapText="1"/>
    </xf>
    <xf numFmtId="0" fontId="24" fillId="2" borderId="47" xfId="0" applyFont="1" applyFill="1" applyBorder="1" applyAlignment="1">
      <alignment vertical="center" wrapText="1"/>
    </xf>
    <xf numFmtId="0" fontId="24" fillId="0" borderId="27" xfId="0" applyFont="1" applyBorder="1" applyAlignment="1">
      <alignment vertical="top" wrapText="1"/>
    </xf>
    <xf numFmtId="0" fontId="24" fillId="0" borderId="27" xfId="0" applyFont="1" applyBorder="1" applyAlignment="1">
      <alignment horizontal="left" vertical="top" wrapText="1"/>
    </xf>
    <xf numFmtId="0" fontId="24" fillId="0" borderId="27" xfId="0" applyFont="1" applyBorder="1" applyAlignment="1">
      <alignment vertical="center" wrapText="1"/>
    </xf>
    <xf numFmtId="0" fontId="22" fillId="4" borderId="16" xfId="0" applyFont="1" applyFill="1" applyBorder="1" applyAlignment="1">
      <alignment horizontal="center" vertical="center" wrapText="1"/>
    </xf>
    <xf numFmtId="0" fontId="24" fillId="0" borderId="47" xfId="0" applyFont="1" applyBorder="1" applyAlignment="1">
      <alignment vertical="center" wrapText="1"/>
    </xf>
    <xf numFmtId="181" fontId="15" fillId="3" borderId="5" xfId="0" applyNumberFormat="1" applyFont="1" applyFill="1" applyBorder="1" applyAlignment="1" applyProtection="1">
      <alignment horizontal="right" vertical="center" wrapText="1"/>
      <protection locked="0"/>
    </xf>
    <xf numFmtId="10" fontId="15" fillId="0" borderId="5" xfId="0" applyNumberFormat="1" applyFont="1" applyBorder="1" applyAlignment="1">
      <alignment vertical="center" wrapText="1"/>
    </xf>
    <xf numFmtId="0" fontId="15" fillId="3" borderId="5" xfId="2" applyNumberFormat="1" applyFont="1" applyFill="1" applyBorder="1" applyAlignment="1" applyProtection="1">
      <alignment horizontal="center" vertical="center"/>
      <protection locked="0"/>
    </xf>
    <xf numFmtId="0" fontId="24" fillId="0" borderId="50" xfId="0" applyFont="1" applyBorder="1" applyAlignment="1">
      <alignment vertical="center" wrapText="1"/>
    </xf>
    <xf numFmtId="0" fontId="15" fillId="3" borderId="5" xfId="0" applyFont="1" applyFill="1" applyBorder="1" applyAlignment="1" applyProtection="1">
      <alignment horizontal="right" vertical="center" wrapText="1"/>
      <protection locked="0"/>
    </xf>
    <xf numFmtId="0" fontId="15" fillId="0" borderId="79" xfId="0" applyFont="1" applyBorder="1" applyAlignment="1">
      <alignment horizontal="right" vertical="top" wrapText="1"/>
    </xf>
    <xf numFmtId="0" fontId="24" fillId="3" borderId="5" xfId="0" applyFont="1" applyFill="1" applyBorder="1">
      <alignment vertical="center"/>
    </xf>
    <xf numFmtId="0" fontId="63" fillId="3" borderId="5" xfId="2" applyNumberFormat="1" applyFont="1" applyFill="1" applyBorder="1" applyAlignment="1" applyProtection="1">
      <alignment horizontal="center" vertical="center"/>
    </xf>
    <xf numFmtId="0" fontId="63" fillId="3" borderId="5" xfId="0" applyFont="1" applyFill="1" applyBorder="1" applyAlignment="1">
      <alignment horizontal="center" vertical="center" wrapText="1"/>
    </xf>
    <xf numFmtId="0" fontId="22" fillId="0" borderId="14" xfId="0" applyFont="1" applyBorder="1" applyAlignment="1">
      <alignment horizontal="center" vertical="center" wrapText="1"/>
    </xf>
    <xf numFmtId="0" fontId="15" fillId="3" borderId="5" xfId="2" applyNumberFormat="1" applyFont="1" applyFill="1" applyBorder="1" applyAlignment="1" applyProtection="1">
      <alignment horizontal="center" vertical="center" wrapText="1"/>
    </xf>
    <xf numFmtId="0" fontId="62" fillId="0" borderId="0" xfId="0" applyFont="1" applyAlignment="1">
      <alignment horizontal="left" vertical="center" wrapText="1"/>
    </xf>
    <xf numFmtId="0" fontId="24" fillId="0" borderId="26" xfId="0" applyFont="1" applyBorder="1" applyAlignment="1">
      <alignment vertical="center" wrapText="1"/>
    </xf>
    <xf numFmtId="0" fontId="24" fillId="4" borderId="16" xfId="2" applyNumberFormat="1" applyFont="1" applyFill="1" applyBorder="1" applyAlignment="1" applyProtection="1">
      <alignment vertical="center"/>
    </xf>
    <xf numFmtId="0" fontId="22" fillId="0" borderId="27" xfId="0" applyFont="1" applyBorder="1" applyAlignment="1">
      <alignment vertical="top" wrapText="1"/>
    </xf>
    <xf numFmtId="0" fontId="15" fillId="3" borderId="5" xfId="0" applyFont="1" applyFill="1" applyBorder="1" applyAlignment="1">
      <alignment horizontal="center" vertical="center"/>
    </xf>
    <xf numFmtId="0" fontId="15" fillId="3" borderId="5" xfId="2" applyNumberFormat="1" applyFont="1" applyFill="1" applyBorder="1" applyAlignment="1" applyProtection="1">
      <alignment horizontal="center" vertical="center" wrapText="1"/>
      <protection locked="0"/>
    </xf>
    <xf numFmtId="0" fontId="22" fillId="0" borderId="14" xfId="0" applyFont="1" applyBorder="1" applyAlignment="1">
      <alignment vertical="top" wrapText="1"/>
    </xf>
    <xf numFmtId="0" fontId="22" fillId="0" borderId="8" xfId="0" applyFont="1" applyBorder="1" applyAlignment="1">
      <alignment vertical="top" wrapText="1"/>
    </xf>
    <xf numFmtId="0" fontId="22" fillId="3" borderId="10" xfId="0" applyFont="1" applyFill="1" applyBorder="1" applyAlignment="1">
      <alignment vertical="center" wrapText="1"/>
    </xf>
    <xf numFmtId="10" fontId="15" fillId="0" borderId="5" xfId="7" applyNumberFormat="1" applyFont="1" applyFill="1" applyBorder="1" applyAlignment="1" applyProtection="1">
      <alignment horizontal="center" vertical="center"/>
    </xf>
    <xf numFmtId="38" fontId="24" fillId="2" borderId="111" xfId="2" applyFont="1" applyFill="1" applyBorder="1" applyAlignment="1">
      <alignment horizontal="center" vertical="center"/>
    </xf>
    <xf numFmtId="0" fontId="24" fillId="3" borderId="11" xfId="2" applyNumberFormat="1" applyFont="1" applyFill="1" applyBorder="1" applyAlignment="1" applyProtection="1">
      <alignment horizontal="center" vertical="center"/>
      <protection locked="0"/>
    </xf>
    <xf numFmtId="0" fontId="24" fillId="3" borderId="13" xfId="2" applyNumberFormat="1" applyFont="1" applyFill="1" applyBorder="1" applyAlignment="1" applyProtection="1">
      <alignment horizontal="center" vertical="center"/>
      <protection locked="0"/>
    </xf>
    <xf numFmtId="0" fontId="26" fillId="10" borderId="72" xfId="0" applyFont="1" applyFill="1" applyBorder="1">
      <alignment vertical="center"/>
    </xf>
    <xf numFmtId="177" fontId="91" fillId="9" borderId="56" xfId="0" applyNumberFormat="1" applyFont="1" applyFill="1" applyBorder="1" applyAlignment="1">
      <alignment horizontal="center" vertical="center"/>
    </xf>
    <xf numFmtId="0" fontId="26" fillId="0" borderId="10" xfId="0" applyFont="1" applyBorder="1" applyAlignment="1">
      <alignment vertical="center" wrapText="1"/>
    </xf>
    <xf numFmtId="177" fontId="26" fillId="0" borderId="15" xfId="0" applyNumberFormat="1" applyFont="1" applyBorder="1" applyAlignment="1">
      <alignment horizontal="center" vertical="center" wrapText="1"/>
    </xf>
    <xf numFmtId="177" fontId="24" fillId="0" borderId="15" xfId="0" applyNumberFormat="1" applyFont="1" applyBorder="1" applyAlignment="1">
      <alignment horizontal="center" vertical="center" wrapText="1"/>
    </xf>
    <xf numFmtId="177" fontId="26" fillId="0" borderId="5" xfId="0" applyNumberFormat="1" applyFont="1" applyBorder="1" applyAlignment="1">
      <alignment horizontal="center" vertical="center" wrapText="1"/>
    </xf>
    <xf numFmtId="177" fontId="26" fillId="0" borderId="13" xfId="0" applyNumberFormat="1" applyFont="1" applyBorder="1" applyAlignment="1">
      <alignment horizontal="center" vertical="center" wrapText="1"/>
    </xf>
    <xf numFmtId="177" fontId="93" fillId="13" borderId="75" xfId="0" applyNumberFormat="1" applyFont="1" applyFill="1" applyBorder="1" applyAlignment="1">
      <alignment vertical="center" wrapText="1"/>
    </xf>
    <xf numFmtId="0" fontId="26" fillId="0" borderId="11" xfId="0" applyFont="1" applyBorder="1" applyAlignment="1">
      <alignment vertical="center" wrapText="1"/>
    </xf>
    <xf numFmtId="0" fontId="26" fillId="0" borderId="5" xfId="0" applyFont="1" applyBorder="1" applyAlignment="1">
      <alignment vertical="center" wrapText="1"/>
    </xf>
    <xf numFmtId="10" fontId="26" fillId="0" borderId="10" xfId="0" applyNumberFormat="1" applyFont="1" applyBorder="1" applyAlignment="1">
      <alignment vertical="center" wrapText="1"/>
    </xf>
    <xf numFmtId="0" fontId="26" fillId="0" borderId="62" xfId="0" applyFont="1" applyBorder="1" applyAlignment="1">
      <alignment vertical="center" wrapText="1"/>
    </xf>
    <xf numFmtId="10" fontId="26" fillId="0" borderId="5" xfId="0" applyNumberFormat="1" applyFont="1" applyBorder="1" applyAlignment="1">
      <alignment vertical="center" wrapText="1"/>
    </xf>
    <xf numFmtId="0" fontId="26" fillId="0" borderId="8" xfId="0" applyFont="1" applyBorder="1" applyAlignment="1">
      <alignment vertical="center" wrapText="1"/>
    </xf>
    <xf numFmtId="0" fontId="26" fillId="0" borderId="64" xfId="0" applyFont="1" applyBorder="1" applyAlignment="1">
      <alignment vertical="center" wrapText="1"/>
    </xf>
    <xf numFmtId="0" fontId="26" fillId="0" borderId="9" xfId="0" applyFont="1" applyBorder="1" applyAlignment="1">
      <alignment vertical="center" wrapText="1"/>
    </xf>
    <xf numFmtId="0" fontId="26" fillId="0" borderId="15" xfId="0" applyFont="1" applyBorder="1" applyAlignment="1">
      <alignment vertical="center" wrapText="1"/>
    </xf>
    <xf numFmtId="0" fontId="26" fillId="0" borderId="12" xfId="0" applyFont="1" applyBorder="1" applyAlignment="1">
      <alignment vertical="center" wrapText="1"/>
    </xf>
    <xf numFmtId="9" fontId="26" fillId="0" borderId="5" xfId="0" applyNumberFormat="1" applyFont="1" applyBorder="1" applyAlignment="1">
      <alignment vertical="center" wrapText="1"/>
    </xf>
    <xf numFmtId="38" fontId="26" fillId="0" borderId="5" xfId="0" applyNumberFormat="1" applyFont="1" applyBorder="1" applyAlignment="1">
      <alignment vertical="center" wrapText="1"/>
    </xf>
    <xf numFmtId="177" fontId="49" fillId="0" borderId="58" xfId="0" applyNumberFormat="1" applyFont="1" applyBorder="1" applyAlignment="1">
      <alignment horizontal="center" vertical="center" shrinkToFit="1"/>
    </xf>
    <xf numFmtId="177" fontId="49" fillId="0" borderId="8" xfId="0" applyNumberFormat="1" applyFont="1" applyBorder="1" applyAlignment="1">
      <alignment horizontal="center" vertical="center" wrapText="1"/>
    </xf>
    <xf numFmtId="177" fontId="49" fillId="0" borderId="62" xfId="0" applyNumberFormat="1" applyFont="1" applyFill="1" applyBorder="1" applyAlignment="1">
      <alignment horizontal="center" vertical="center" shrinkToFit="1"/>
    </xf>
    <xf numFmtId="177" fontId="49" fillId="0" borderId="10" xfId="0" applyNumberFormat="1" applyFont="1" applyFill="1" applyBorder="1" applyAlignment="1">
      <alignment horizontal="center" vertical="center" wrapText="1"/>
    </xf>
    <xf numFmtId="177" fontId="49" fillId="0" borderId="6" xfId="0" applyNumberFormat="1" applyFont="1" applyFill="1" applyBorder="1" applyAlignment="1">
      <alignment horizontal="center" vertical="center" wrapText="1"/>
    </xf>
    <xf numFmtId="177" fontId="49" fillId="0" borderId="62" xfId="0" applyNumberFormat="1" applyFont="1" applyFill="1" applyBorder="1" applyAlignment="1">
      <alignment horizontal="center" vertical="center" wrapText="1"/>
    </xf>
    <xf numFmtId="0" fontId="24" fillId="0" borderId="0" xfId="0" applyFont="1" applyBorder="1" applyAlignment="1">
      <alignment horizontal="center"/>
    </xf>
    <xf numFmtId="0" fontId="0" fillId="0" borderId="0" xfId="0" applyBorder="1">
      <alignment vertical="center"/>
    </xf>
    <xf numFmtId="0" fontId="4" fillId="0" borderId="0" xfId="0" applyFont="1" applyAlignment="1">
      <alignment horizontal="left" vertical="center" wrapText="1"/>
    </xf>
    <xf numFmtId="0" fontId="4" fillId="0" borderId="26" xfId="0" applyFont="1" applyBorder="1" applyAlignment="1">
      <alignment horizontal="left" vertical="center" wrapText="1"/>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10" fillId="0" borderId="0" xfId="0" applyFont="1" applyAlignment="1">
      <alignment vertical="top" wrapText="1"/>
    </xf>
    <xf numFmtId="0" fontId="10" fillId="0" borderId="26" xfId="0" applyFont="1" applyBorder="1" applyAlignment="1">
      <alignment vertical="top" wrapText="1"/>
    </xf>
    <xf numFmtId="0" fontId="10" fillId="0" borderId="0" xfId="0" applyFont="1" applyAlignment="1">
      <alignment horizontal="left" vertical="top" wrapText="1"/>
    </xf>
    <xf numFmtId="0" fontId="10" fillId="0" borderId="26" xfId="0" applyFont="1" applyBorder="1" applyAlignment="1">
      <alignment horizontal="left" vertical="top" wrapText="1"/>
    </xf>
    <xf numFmtId="0" fontId="7" fillId="0" borderId="0" xfId="0" applyFont="1" applyAlignment="1">
      <alignment horizontal="left" vertical="center" wrapText="1"/>
    </xf>
    <xf numFmtId="0" fontId="7" fillId="0" borderId="26" xfId="0" applyFont="1" applyBorder="1" applyAlignment="1">
      <alignment horizontal="left" vertical="center" wrapText="1"/>
    </xf>
    <xf numFmtId="0" fontId="11" fillId="0" borderId="0" xfId="0" applyFont="1" applyAlignment="1">
      <alignment horizontal="left" vertical="top" wrapText="1"/>
    </xf>
    <xf numFmtId="0" fontId="11" fillId="0" borderId="26" xfId="0" applyFont="1" applyBorder="1" applyAlignment="1">
      <alignment horizontal="left" vertical="top" wrapText="1"/>
    </xf>
    <xf numFmtId="0" fontId="8" fillId="0" borderId="0" xfId="0" applyFont="1" applyAlignment="1">
      <alignment horizontal="left" vertical="top" wrapText="1"/>
    </xf>
    <xf numFmtId="0" fontId="8" fillId="0" borderId="26" xfId="0" applyFont="1" applyBorder="1" applyAlignment="1">
      <alignment horizontal="left" vertical="top" wrapText="1"/>
    </xf>
    <xf numFmtId="0" fontId="65" fillId="0" borderId="0" xfId="0" applyFont="1" applyAlignment="1">
      <alignment horizontal="left" vertical="top" wrapText="1"/>
    </xf>
    <xf numFmtId="0" fontId="65" fillId="0" borderId="26" xfId="0" applyFont="1" applyBorder="1" applyAlignment="1">
      <alignment horizontal="left" vertical="top" wrapText="1"/>
    </xf>
    <xf numFmtId="0" fontId="14" fillId="9" borderId="66" xfId="0" applyFont="1" applyFill="1" applyBorder="1" applyAlignment="1">
      <alignment horizontal="center" vertical="center"/>
    </xf>
    <xf numFmtId="0" fontId="14" fillId="9" borderId="67" xfId="0" applyFont="1" applyFill="1" applyBorder="1" applyAlignment="1">
      <alignment horizontal="center" vertical="center"/>
    </xf>
    <xf numFmtId="0" fontId="14" fillId="9" borderId="68" xfId="0" applyFont="1" applyFill="1" applyBorder="1" applyAlignment="1">
      <alignment horizontal="center" vertical="center"/>
    </xf>
    <xf numFmtId="0" fontId="60" fillId="10" borderId="27" xfId="0" applyFont="1" applyFill="1" applyBorder="1" applyAlignment="1">
      <alignment horizontal="left" vertical="center" wrapText="1"/>
    </xf>
    <xf numFmtId="0" fontId="60" fillId="10" borderId="0" xfId="0" applyFont="1" applyFill="1" applyAlignment="1">
      <alignment horizontal="left" vertical="center" wrapText="1"/>
    </xf>
    <xf numFmtId="0" fontId="60" fillId="10" borderId="26" xfId="0" applyFont="1" applyFill="1" applyBorder="1" applyAlignment="1">
      <alignment horizontal="left" vertical="center" wrapText="1"/>
    </xf>
    <xf numFmtId="0" fontId="8" fillId="0" borderId="0" xfId="0" applyFont="1" applyAlignment="1">
      <alignment vertical="top" wrapText="1"/>
    </xf>
    <xf numFmtId="0" fontId="43" fillId="0" borderId="0" xfId="0" applyFont="1" applyAlignment="1">
      <alignment vertical="top" wrapText="1"/>
    </xf>
    <xf numFmtId="0" fontId="43" fillId="0" borderId="26" xfId="0" applyFont="1" applyBorder="1" applyAlignment="1">
      <alignment vertical="top" wrapText="1"/>
    </xf>
    <xf numFmtId="0" fontId="22" fillId="15" borderId="10" xfId="0" applyFont="1" applyFill="1" applyBorder="1" applyAlignment="1">
      <alignment horizontal="center" vertical="center" wrapText="1"/>
    </xf>
    <xf numFmtId="0" fontId="22" fillId="15" borderId="12" xfId="0" applyFont="1" applyFill="1" applyBorder="1" applyAlignment="1">
      <alignment horizontal="center" vertical="center" wrapText="1"/>
    </xf>
    <xf numFmtId="0" fontId="22" fillId="15" borderId="11" xfId="0" applyFont="1" applyFill="1" applyBorder="1" applyAlignment="1">
      <alignment horizontal="center" vertical="center" wrapText="1"/>
    </xf>
    <xf numFmtId="0" fontId="22" fillId="0" borderId="10" xfId="0" applyFont="1" applyBorder="1" applyAlignment="1">
      <alignment horizontal="center" vertical="center" wrapText="1" shrinkToFit="1"/>
    </xf>
    <xf numFmtId="0" fontId="22" fillId="0" borderId="12" xfId="0" applyFont="1" applyBorder="1" applyAlignment="1">
      <alignment horizontal="center" vertical="center" wrapText="1" shrinkToFit="1"/>
    </xf>
    <xf numFmtId="0" fontId="22" fillId="0" borderId="11" xfId="0" applyFont="1" applyBorder="1" applyAlignment="1">
      <alignment horizontal="center" vertical="center" wrapText="1" shrinkToFi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6" xfId="0" applyFont="1" applyBorder="1" applyAlignment="1">
      <alignment horizontal="left" vertical="center" wrapText="1"/>
    </xf>
    <xf numFmtId="0" fontId="22" fillId="0" borderId="4" xfId="0" applyFont="1" applyBorder="1" applyAlignment="1">
      <alignment horizontal="left" vertical="center" wrapText="1"/>
    </xf>
    <xf numFmtId="0" fontId="22" fillId="0" borderId="7" xfId="0" applyFont="1" applyBorder="1" applyAlignment="1">
      <alignment horizontal="left" vertical="center" wrapText="1"/>
    </xf>
    <xf numFmtId="0" fontId="22" fillId="0" borderId="27" xfId="0" applyFont="1" applyBorder="1" applyAlignment="1">
      <alignment horizontal="left" vertical="center" wrapText="1"/>
    </xf>
    <xf numFmtId="0" fontId="22" fillId="0" borderId="0" xfId="0" applyFont="1" applyAlignment="1">
      <alignment horizontal="left" vertical="center" wrapText="1"/>
    </xf>
    <xf numFmtId="0" fontId="22" fillId="0" borderId="26" xfId="0" applyFont="1" applyBorder="1" applyAlignment="1">
      <alignment horizontal="left"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1" xfId="0" applyFont="1" applyBorder="1" applyAlignment="1">
      <alignment horizontal="center" vertical="center" wrapText="1"/>
    </xf>
    <xf numFmtId="0" fontId="22" fillId="4" borderId="69" xfId="0" applyFont="1" applyFill="1" applyBorder="1" applyAlignment="1">
      <alignment horizontal="center" vertical="center" wrapText="1"/>
    </xf>
    <xf numFmtId="0" fontId="22" fillId="4" borderId="71" xfId="0" applyFont="1" applyFill="1" applyBorder="1" applyAlignment="1">
      <alignment horizontal="center" vertical="center" wrapText="1"/>
    </xf>
    <xf numFmtId="0" fontId="22" fillId="4" borderId="70" xfId="0" applyFont="1" applyFill="1" applyBorder="1" applyAlignment="1">
      <alignment horizontal="center" vertical="center" wrapText="1"/>
    </xf>
    <xf numFmtId="0" fontId="22" fillId="4" borderId="30" xfId="0" applyFont="1" applyFill="1" applyBorder="1" applyAlignment="1">
      <alignment horizontal="center" vertical="center" wrapText="1"/>
    </xf>
    <xf numFmtId="0" fontId="22" fillId="4" borderId="33" xfId="0" applyFont="1" applyFill="1" applyBorder="1" applyAlignment="1">
      <alignment horizontal="center" vertical="center" wrapText="1"/>
    </xf>
    <xf numFmtId="0" fontId="22" fillId="4" borderId="31"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34"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0" borderId="6" xfId="0" applyFont="1" applyBorder="1" applyAlignment="1">
      <alignment horizontal="left" vertical="top" wrapText="1"/>
    </xf>
    <xf numFmtId="0" fontId="22" fillId="0" borderId="4" xfId="0" applyFont="1" applyBorder="1" applyAlignment="1">
      <alignment horizontal="left" vertical="top" wrapText="1"/>
    </xf>
    <xf numFmtId="0" fontId="22" fillId="0" borderId="7" xfId="0" applyFont="1" applyBorder="1" applyAlignment="1">
      <alignment horizontal="left" vertical="top" wrapText="1"/>
    </xf>
    <xf numFmtId="0" fontId="22" fillId="0" borderId="27" xfId="0" applyFont="1" applyBorder="1" applyAlignment="1">
      <alignment horizontal="left" vertical="top" wrapText="1"/>
    </xf>
    <xf numFmtId="0" fontId="22" fillId="0" borderId="0" xfId="0" applyFont="1" applyAlignment="1">
      <alignment horizontal="left" vertical="top" wrapText="1"/>
    </xf>
    <xf numFmtId="0" fontId="22" fillId="0" borderId="26" xfId="0" applyFont="1" applyBorder="1" applyAlignment="1">
      <alignment horizontal="left" vertical="top" wrapText="1"/>
    </xf>
    <xf numFmtId="0" fontId="7" fillId="6" borderId="0" xfId="0" applyFont="1" applyFill="1" applyAlignment="1">
      <alignment horizontal="left" vertical="center" wrapText="1"/>
    </xf>
    <xf numFmtId="0" fontId="22" fillId="0" borderId="8" xfId="0" applyFont="1" applyBorder="1" applyAlignment="1">
      <alignment horizontal="left" vertical="top" wrapText="1"/>
    </xf>
    <xf numFmtId="0" fontId="22" fillId="0" borderId="1" xfId="0" applyFont="1" applyBorder="1" applyAlignment="1">
      <alignment horizontal="left" vertical="top" wrapText="1"/>
    </xf>
    <xf numFmtId="0" fontId="22" fillId="0" borderId="9" xfId="0" applyFont="1" applyBorder="1" applyAlignment="1">
      <alignment horizontal="left" vertical="top" wrapText="1"/>
    </xf>
    <xf numFmtId="0" fontId="22" fillId="4" borderId="19" xfId="0" applyFont="1" applyFill="1" applyBorder="1" applyAlignment="1">
      <alignment horizontal="left" vertical="top" wrapText="1"/>
    </xf>
    <xf numFmtId="0" fontId="22" fillId="4" borderId="32" xfId="0" applyFont="1" applyFill="1" applyBorder="1" applyAlignment="1">
      <alignment horizontal="left" vertical="top" wrapText="1"/>
    </xf>
    <xf numFmtId="0" fontId="22" fillId="4" borderId="20" xfId="0" applyFont="1" applyFill="1" applyBorder="1" applyAlignment="1">
      <alignment horizontal="left" vertical="top" wrapText="1"/>
    </xf>
    <xf numFmtId="0" fontId="15" fillId="0" borderId="0" xfId="0" applyFont="1" applyAlignment="1">
      <alignment horizontal="left" vertical="top" wrapText="1"/>
    </xf>
    <xf numFmtId="0" fontId="15" fillId="0" borderId="117" xfId="0" applyFont="1" applyBorder="1" applyAlignment="1">
      <alignment horizontal="left" vertical="top" wrapText="1"/>
    </xf>
    <xf numFmtId="0" fontId="15" fillId="0" borderId="42" xfId="0" applyFont="1" applyBorder="1" applyAlignment="1">
      <alignment horizontal="left" vertical="top" wrapText="1"/>
    </xf>
    <xf numFmtId="0" fontId="15" fillId="0" borderId="43" xfId="0" applyFont="1" applyBorder="1" applyAlignment="1">
      <alignment horizontal="left" vertical="top" wrapText="1"/>
    </xf>
    <xf numFmtId="0" fontId="15" fillId="0" borderId="45" xfId="0" applyFont="1" applyBorder="1" applyAlignment="1">
      <alignment horizontal="left" vertical="top" wrapText="1"/>
    </xf>
    <xf numFmtId="0" fontId="22" fillId="0" borderId="2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0" xfId="0" applyFont="1" applyBorder="1" applyAlignment="1" applyProtection="1">
      <alignment horizontal="center" vertical="center" wrapText="1"/>
      <protection locked="0"/>
    </xf>
    <xf numFmtId="0" fontId="22" fillId="0" borderId="12" xfId="0" applyFont="1" applyBorder="1" applyAlignment="1" applyProtection="1">
      <alignment horizontal="center" vertical="center" wrapText="1"/>
      <protection locked="0"/>
    </xf>
    <xf numFmtId="0" fontId="22" fillId="0" borderId="11" xfId="0" applyFont="1" applyBorder="1" applyAlignment="1" applyProtection="1">
      <alignment horizontal="center" vertical="center" wrapText="1"/>
      <protection locked="0"/>
    </xf>
    <xf numFmtId="0" fontId="24" fillId="4" borderId="19" xfId="0" applyFont="1" applyFill="1" applyBorder="1" applyAlignment="1">
      <alignment horizontal="center" vertical="center" wrapText="1"/>
    </xf>
    <xf numFmtId="0" fontId="24" fillId="4" borderId="20"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22" fillId="4" borderId="32" xfId="0" applyFont="1" applyFill="1" applyBorder="1" applyAlignment="1">
      <alignment horizontal="center" vertical="center" wrapText="1"/>
    </xf>
    <xf numFmtId="0" fontId="22" fillId="4" borderId="20" xfId="0" applyFont="1" applyFill="1" applyBorder="1" applyAlignment="1">
      <alignment horizontal="center" vertical="center" wrapText="1"/>
    </xf>
    <xf numFmtId="0" fontId="22" fillId="4" borderId="69" xfId="0" applyFont="1" applyFill="1" applyBorder="1" applyAlignment="1">
      <alignment horizontal="left" vertical="top" wrapText="1"/>
    </xf>
    <xf numFmtId="0" fontId="22" fillId="4" borderId="71" xfId="0" applyFont="1" applyFill="1" applyBorder="1" applyAlignment="1">
      <alignment horizontal="left" vertical="top" wrapText="1"/>
    </xf>
    <xf numFmtId="0" fontId="22" fillId="4" borderId="70" xfId="0" applyFont="1" applyFill="1" applyBorder="1" applyAlignment="1">
      <alignment horizontal="left" vertical="top" wrapText="1"/>
    </xf>
    <xf numFmtId="0" fontId="22" fillId="0" borderId="10" xfId="0" applyFont="1" applyBorder="1" applyAlignment="1">
      <alignment horizontal="left" vertical="center" wrapText="1"/>
    </xf>
    <xf numFmtId="0" fontId="22" fillId="0" borderId="12" xfId="0" applyFont="1" applyBorder="1" applyAlignment="1">
      <alignment horizontal="left" vertical="center" wrapText="1"/>
    </xf>
    <xf numFmtId="0" fontId="15" fillId="0" borderId="47" xfId="0" applyFont="1" applyBorder="1" applyAlignment="1">
      <alignment horizontal="left" vertical="top" wrapText="1"/>
    </xf>
    <xf numFmtId="0" fontId="15" fillId="0" borderId="48" xfId="0" applyFont="1" applyBorder="1" applyAlignment="1">
      <alignment horizontal="left" vertical="top" wrapText="1"/>
    </xf>
    <xf numFmtId="0" fontId="15" fillId="0" borderId="114" xfId="0" applyFont="1" applyBorder="1" applyAlignment="1">
      <alignment horizontal="left" vertical="top" wrapText="1"/>
    </xf>
    <xf numFmtId="0" fontId="15" fillId="0" borderId="115" xfId="0" applyFont="1" applyBorder="1" applyAlignment="1">
      <alignment horizontal="left" vertical="top" wrapText="1"/>
    </xf>
    <xf numFmtId="0" fontId="22" fillId="2" borderId="6" xfId="0" applyFont="1" applyFill="1" applyBorder="1" applyAlignment="1">
      <alignment horizontal="left" vertical="top" wrapText="1"/>
    </xf>
    <xf numFmtId="0" fontId="22" fillId="2" borderId="4" xfId="0" applyFont="1" applyFill="1" applyBorder="1" applyAlignment="1">
      <alignment horizontal="left" vertical="top" wrapText="1"/>
    </xf>
    <xf numFmtId="0" fontId="22" fillId="2" borderId="7" xfId="0" applyFont="1" applyFill="1" applyBorder="1" applyAlignment="1">
      <alignment horizontal="left" vertical="top" wrapText="1"/>
    </xf>
    <xf numFmtId="0" fontId="22" fillId="2" borderId="27" xfId="0" applyFont="1" applyFill="1" applyBorder="1" applyAlignment="1">
      <alignment horizontal="left" vertical="top" wrapText="1"/>
    </xf>
    <xf numFmtId="0" fontId="22" fillId="2" borderId="0" xfId="0" applyFont="1" applyFill="1" applyAlignment="1">
      <alignment horizontal="left" vertical="top" wrapText="1"/>
    </xf>
    <xf numFmtId="0" fontId="22" fillId="2" borderId="26" xfId="0" applyFont="1" applyFill="1" applyBorder="1" applyAlignment="1">
      <alignment horizontal="left" vertical="top" wrapText="1"/>
    </xf>
    <xf numFmtId="0" fontId="22" fillId="2" borderId="8" xfId="0" applyFont="1" applyFill="1" applyBorder="1" applyAlignment="1">
      <alignment horizontal="left" vertical="top" wrapText="1"/>
    </xf>
    <xf numFmtId="0" fontId="22" fillId="2" borderId="1" xfId="0" applyFont="1" applyFill="1" applyBorder="1" applyAlignment="1">
      <alignment horizontal="left" vertical="top" wrapText="1"/>
    </xf>
    <xf numFmtId="0" fontId="22" fillId="2" borderId="9" xfId="0" applyFont="1" applyFill="1" applyBorder="1" applyAlignment="1">
      <alignment horizontal="left" vertical="top" wrapText="1"/>
    </xf>
    <xf numFmtId="0" fontId="22" fillId="0" borderId="5" xfId="0" applyFont="1" applyBorder="1" applyAlignment="1">
      <alignment horizontal="left" vertical="center" wrapText="1"/>
    </xf>
    <xf numFmtId="0" fontId="24" fillId="4" borderId="23" xfId="0" applyFont="1" applyFill="1" applyBorder="1" applyAlignment="1">
      <alignment horizontal="center" vertical="center" wrapText="1"/>
    </xf>
    <xf numFmtId="0" fontId="24" fillId="4" borderId="24" xfId="0" applyFont="1" applyFill="1" applyBorder="1" applyAlignment="1">
      <alignment horizontal="center" vertical="center" wrapText="1"/>
    </xf>
    <xf numFmtId="0" fontId="24" fillId="0" borderId="5" xfId="0" applyFont="1" applyBorder="1" applyAlignment="1">
      <alignment horizontal="center" vertical="center" wrapText="1"/>
    </xf>
    <xf numFmtId="0" fontId="22" fillId="15" borderId="10" xfId="0" applyFont="1" applyFill="1" applyBorder="1" applyAlignment="1">
      <alignment horizontal="center" vertical="center"/>
    </xf>
    <xf numFmtId="0" fontId="22" fillId="15" borderId="11" xfId="0" applyFont="1" applyFill="1" applyBorder="1" applyAlignment="1">
      <alignment horizontal="center" vertical="center"/>
    </xf>
    <xf numFmtId="0" fontId="24" fillId="4" borderId="25" xfId="0" applyFont="1" applyFill="1" applyBorder="1" applyAlignment="1">
      <alignment horizontal="center" vertical="center" wrapText="1"/>
    </xf>
    <xf numFmtId="0" fontId="24" fillId="4" borderId="16" xfId="0" applyFont="1" applyFill="1" applyBorder="1" applyAlignment="1">
      <alignment horizontal="center" vertical="center" wrapText="1"/>
    </xf>
    <xf numFmtId="0" fontId="18" fillId="6" borderId="0" xfId="0" applyFont="1" applyFill="1" applyAlignment="1">
      <alignment horizontal="center" vertical="center"/>
    </xf>
    <xf numFmtId="0" fontId="6" fillId="9" borderId="0" xfId="0" applyFont="1" applyFill="1" applyAlignment="1">
      <alignment horizontal="left" vertical="center"/>
    </xf>
    <xf numFmtId="0" fontId="4" fillId="6" borderId="0" xfId="0" applyFont="1" applyFill="1" applyAlignment="1">
      <alignment horizontal="left" vertical="center" wrapText="1"/>
    </xf>
    <xf numFmtId="0" fontId="24" fillId="4" borderId="69" xfId="0" applyFont="1" applyFill="1" applyBorder="1" applyAlignment="1">
      <alignment horizontal="center" vertical="center" wrapText="1"/>
    </xf>
    <xf numFmtId="0" fontId="24" fillId="4" borderId="70"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24" fillId="4" borderId="18" xfId="0" applyFont="1" applyFill="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3" xfId="0" applyFont="1" applyBorder="1" applyAlignment="1">
      <alignment horizontal="left"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8" xfId="0" applyBorder="1" applyAlignment="1">
      <alignment horizontal="center" vertical="center"/>
    </xf>
    <xf numFmtId="0" fontId="7" fillId="0" borderId="0" xfId="0" applyFont="1" applyAlignment="1">
      <alignment horizontal="left" vertical="center"/>
    </xf>
    <xf numFmtId="0" fontId="24" fillId="0" borderId="26" xfId="0" applyFont="1" applyBorder="1" applyAlignment="1">
      <alignment horizontal="center" vertical="center"/>
    </xf>
    <xf numFmtId="0" fontId="15" fillId="0" borderId="42" xfId="0" applyFont="1" applyBorder="1" applyAlignment="1">
      <alignment vertical="top" wrapText="1"/>
    </xf>
    <xf numFmtId="0" fontId="15" fillId="0" borderId="43" xfId="0" applyFont="1" applyBorder="1" applyAlignment="1">
      <alignment vertical="top" wrapText="1"/>
    </xf>
    <xf numFmtId="0" fontId="24" fillId="0" borderId="10" xfId="0" applyFont="1" applyBorder="1" applyAlignment="1">
      <alignment horizontal="center" vertical="center"/>
    </xf>
    <xf numFmtId="0" fontId="24" fillId="0" borderId="12" xfId="0" applyFont="1" applyBorder="1" applyAlignment="1">
      <alignment horizontal="center" vertical="center"/>
    </xf>
    <xf numFmtId="0" fontId="24" fillId="0" borderId="11" xfId="0" applyFont="1" applyBorder="1" applyAlignment="1">
      <alignment horizontal="center" vertical="center"/>
    </xf>
    <xf numFmtId="0" fontId="15" fillId="0" borderId="42" xfId="0" applyFont="1" applyBorder="1" applyAlignment="1">
      <alignment horizontal="left" vertical="center" wrapText="1"/>
    </xf>
    <xf numFmtId="0" fontId="73" fillId="4" borderId="69" xfId="0" applyFont="1" applyFill="1" applyBorder="1" applyAlignment="1">
      <alignment horizontal="center" vertical="center" wrapText="1"/>
    </xf>
    <xf numFmtId="0" fontId="73" fillId="4" borderId="70" xfId="0" applyFont="1" applyFill="1" applyBorder="1" applyAlignment="1">
      <alignment horizontal="center" vertical="center" wrapText="1"/>
    </xf>
    <xf numFmtId="0" fontId="73" fillId="4" borderId="17" xfId="0" applyFont="1" applyFill="1" applyBorder="1" applyAlignment="1">
      <alignment horizontal="center" vertical="center" wrapText="1"/>
    </xf>
    <xf numFmtId="0" fontId="73" fillId="4" borderId="18" xfId="0" applyFont="1" applyFill="1" applyBorder="1" applyAlignment="1">
      <alignment horizontal="center" vertical="center" wrapText="1"/>
    </xf>
    <xf numFmtId="0" fontId="17" fillId="5" borderId="0" xfId="0" applyFont="1" applyFill="1" applyAlignment="1">
      <alignment horizontal="center" vertical="center"/>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15" fillId="0" borderId="5"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22" fillId="0" borderId="11" xfId="0" applyFont="1" applyBorder="1" applyAlignment="1">
      <alignment horizontal="left" vertical="center" wrapText="1"/>
    </xf>
    <xf numFmtId="0" fontId="9" fillId="2" borderId="2"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40" xfId="0" applyFont="1" applyFill="1" applyBorder="1" applyAlignment="1">
      <alignment horizontal="center" vertical="center"/>
    </xf>
    <xf numFmtId="0" fontId="22" fillId="0" borderId="6" xfId="0" applyFont="1" applyBorder="1" applyAlignment="1">
      <alignment vertical="top" wrapText="1"/>
    </xf>
    <xf numFmtId="0" fontId="22" fillId="0" borderId="4" xfId="0" applyFont="1" applyBorder="1" applyAlignment="1">
      <alignment vertical="top" wrapText="1"/>
    </xf>
    <xf numFmtId="0" fontId="22" fillId="0" borderId="7" xfId="0" applyFont="1" applyBorder="1" applyAlignment="1">
      <alignment vertical="top" wrapText="1"/>
    </xf>
    <xf numFmtId="0" fontId="22" fillId="0" borderId="27" xfId="0" applyFont="1" applyBorder="1" applyAlignment="1">
      <alignment vertical="top" wrapText="1"/>
    </xf>
    <xf numFmtId="0" fontId="22" fillId="0" borderId="0" xfId="0" applyFont="1" applyAlignment="1">
      <alignment vertical="top" wrapText="1"/>
    </xf>
    <xf numFmtId="0" fontId="22" fillId="0" borderId="26" xfId="0" applyFont="1" applyBorder="1" applyAlignment="1">
      <alignment vertical="top" wrapText="1"/>
    </xf>
    <xf numFmtId="0" fontId="22" fillId="0" borderId="10" xfId="0" applyFont="1" applyBorder="1" applyAlignment="1">
      <alignment horizontal="center" vertical="center"/>
    </xf>
    <xf numFmtId="0" fontId="22" fillId="0" borderId="12" xfId="0" applyFont="1" applyBorder="1" applyAlignment="1">
      <alignment horizontal="center" vertical="center"/>
    </xf>
    <xf numFmtId="0" fontId="22" fillId="0" borderId="11"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22" fillId="0" borderId="5" xfId="0" applyFont="1" applyBorder="1" applyAlignment="1">
      <alignment horizontal="left" vertical="top" wrapText="1"/>
    </xf>
    <xf numFmtId="0" fontId="22" fillId="0" borderId="50" xfId="0" applyFont="1" applyBorder="1" applyAlignment="1">
      <alignment horizontal="center" vertical="top"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2" fillId="0" borderId="45" xfId="0" applyFont="1" applyBorder="1" applyAlignment="1">
      <alignment horizontal="left" vertical="top" wrapText="1"/>
    </xf>
    <xf numFmtId="0" fontId="22" fillId="0" borderId="80" xfId="0" applyFont="1" applyBorder="1" applyAlignment="1">
      <alignment horizontal="left" vertical="top" wrapText="1"/>
    </xf>
    <xf numFmtId="0" fontId="22" fillId="0" borderId="121" xfId="0" applyFont="1" applyBorder="1" applyAlignment="1">
      <alignment horizontal="left" vertical="top" wrapText="1"/>
    </xf>
    <xf numFmtId="0" fontId="24" fillId="4" borderId="30" xfId="0" applyFont="1" applyFill="1" applyBorder="1" applyAlignment="1">
      <alignment horizontal="center" vertical="center" wrapText="1"/>
    </xf>
    <xf numFmtId="0" fontId="24" fillId="4" borderId="31" xfId="0" applyFont="1" applyFill="1" applyBorder="1" applyAlignment="1">
      <alignment horizontal="center" vertical="center" wrapText="1"/>
    </xf>
    <xf numFmtId="0" fontId="31" fillId="0" borderId="0" xfId="0" applyFont="1" applyAlignment="1">
      <alignment horizontal="center" vertical="center"/>
    </xf>
    <xf numFmtId="0" fontId="22" fillId="15" borderId="10" xfId="2" applyNumberFormat="1" applyFont="1" applyFill="1" applyBorder="1" applyAlignment="1" applyProtection="1">
      <alignment horizontal="center" vertical="center" wrapText="1"/>
    </xf>
    <xf numFmtId="0" fontId="22" fillId="15" borderId="11" xfId="2" applyNumberFormat="1" applyFont="1" applyFill="1" applyBorder="1" applyAlignment="1" applyProtection="1">
      <alignment horizontal="center" vertical="center" wrapText="1"/>
    </xf>
    <xf numFmtId="0" fontId="22" fillId="15" borderId="5" xfId="0" applyFont="1" applyFill="1" applyBorder="1" applyAlignment="1">
      <alignment horizontal="center" vertical="center" wrapText="1"/>
    </xf>
    <xf numFmtId="0" fontId="62" fillId="0" borderId="42" xfId="0" applyFont="1" applyBorder="1" applyAlignment="1">
      <alignment horizontal="left" vertical="center" wrapText="1"/>
    </xf>
    <xf numFmtId="0" fontId="63" fillId="0" borderId="6" xfId="0" applyFont="1" applyBorder="1" applyAlignment="1">
      <alignment horizontal="left" vertical="top" wrapText="1"/>
    </xf>
    <xf numFmtId="0" fontId="63" fillId="2" borderId="10" xfId="0" applyFont="1" applyFill="1" applyBorder="1" applyAlignment="1">
      <alignment horizontal="center" vertical="center" wrapText="1"/>
    </xf>
    <xf numFmtId="0" fontId="63" fillId="2" borderId="12" xfId="0" applyFont="1" applyFill="1" applyBorder="1" applyAlignment="1">
      <alignment horizontal="center" vertical="center" wrapText="1"/>
    </xf>
    <xf numFmtId="0" fontId="22" fillId="0" borderId="78" xfId="0" applyFont="1" applyBorder="1" applyAlignment="1">
      <alignment horizontal="center" vertical="center" wrapText="1"/>
    </xf>
    <xf numFmtId="0" fontId="74" fillId="0" borderId="10" xfId="2" applyNumberFormat="1" applyFont="1" applyFill="1" applyBorder="1" applyAlignment="1" applyProtection="1">
      <alignment horizontal="center" vertical="center" wrapText="1"/>
    </xf>
    <xf numFmtId="0" fontId="74" fillId="0" borderId="12" xfId="2" applyNumberFormat="1" applyFont="1" applyFill="1" applyBorder="1" applyAlignment="1" applyProtection="1">
      <alignment horizontal="center" vertical="center" wrapText="1"/>
    </xf>
    <xf numFmtId="0" fontId="63" fillId="0" borderId="10" xfId="0" applyFont="1" applyBorder="1" applyAlignment="1">
      <alignment horizontal="center" vertical="center" wrapText="1"/>
    </xf>
    <xf numFmtId="0" fontId="63" fillId="0" borderId="12" xfId="0" applyFont="1" applyBorder="1" applyAlignment="1">
      <alignment horizontal="center" vertical="center" wrapText="1"/>
    </xf>
    <xf numFmtId="0" fontId="22" fillId="0" borderId="76" xfId="0" applyFont="1" applyBorder="1" applyAlignment="1">
      <alignment horizontal="left" vertical="top" wrapText="1"/>
    </xf>
    <xf numFmtId="0" fontId="24" fillId="0" borderId="105" xfId="0" applyFont="1" applyBorder="1" applyAlignment="1">
      <alignment horizontal="center" vertical="center"/>
    </xf>
    <xf numFmtId="0" fontId="22" fillId="0" borderId="105"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22" fillId="2" borderId="10" xfId="0" applyFont="1" applyFill="1" applyBorder="1" applyAlignment="1">
      <alignment horizontal="left" vertical="center" wrapText="1"/>
    </xf>
    <xf numFmtId="0" fontId="22" fillId="2" borderId="12" xfId="0" applyFont="1" applyFill="1" applyBorder="1" applyAlignment="1">
      <alignment horizontal="left" vertical="center" wrapText="1"/>
    </xf>
    <xf numFmtId="0" fontId="22" fillId="2" borderId="11" xfId="0" applyFont="1" applyFill="1" applyBorder="1" applyAlignment="1">
      <alignment horizontal="left" vertical="center" wrapText="1"/>
    </xf>
    <xf numFmtId="38" fontId="22" fillId="2" borderId="6" xfId="2" applyFont="1" applyFill="1" applyBorder="1" applyAlignment="1">
      <alignment horizontal="left" vertical="center" wrapText="1"/>
    </xf>
    <xf numFmtId="38" fontId="22" fillId="2" borderId="4" xfId="2" applyFont="1" applyFill="1" applyBorder="1" applyAlignment="1">
      <alignment horizontal="left" vertical="center" wrapText="1"/>
    </xf>
    <xf numFmtId="38" fontId="22" fillId="2" borderId="7" xfId="2" applyFont="1" applyFill="1" applyBorder="1" applyAlignment="1">
      <alignment horizontal="left" vertical="center" wrapText="1"/>
    </xf>
    <xf numFmtId="38" fontId="22" fillId="2" borderId="111" xfId="2" applyFont="1" applyFill="1" applyBorder="1" applyAlignment="1">
      <alignment horizontal="left" vertical="center" wrapText="1"/>
    </xf>
    <xf numFmtId="38" fontId="22" fillId="2" borderId="29" xfId="2" applyFont="1" applyFill="1" applyBorder="1" applyAlignment="1">
      <alignment horizontal="left" vertical="center" wrapText="1"/>
    </xf>
    <xf numFmtId="38" fontId="22" fillId="2" borderId="38" xfId="2" applyFont="1" applyFill="1" applyBorder="1" applyAlignment="1">
      <alignment horizontal="left" vertical="center" wrapText="1"/>
    </xf>
    <xf numFmtId="0" fontId="24" fillId="0" borderId="27" xfId="0" applyFont="1" applyBorder="1" applyAlignment="1">
      <alignment horizontal="left" vertical="center" wrapText="1"/>
    </xf>
    <xf numFmtId="0" fontId="24" fillId="0" borderId="0" xfId="0" applyFont="1" applyAlignment="1">
      <alignment horizontal="left" vertical="center" wrapText="1"/>
    </xf>
    <xf numFmtId="0" fontId="24" fillId="0" borderId="26" xfId="0" applyFont="1" applyBorder="1" applyAlignment="1">
      <alignment horizontal="left" vertical="center" wrapText="1"/>
    </xf>
    <xf numFmtId="0" fontId="24" fillId="0" borderId="8" xfId="0" applyFont="1" applyBorder="1" applyAlignment="1">
      <alignment horizontal="left" vertical="center" wrapText="1"/>
    </xf>
    <xf numFmtId="0" fontId="24" fillId="0" borderId="1" xfId="0" applyFont="1" applyBorder="1" applyAlignment="1">
      <alignment horizontal="left" vertical="center" wrapText="1"/>
    </xf>
    <xf numFmtId="0" fontId="24" fillId="0" borderId="9" xfId="0" applyFont="1" applyBorder="1" applyAlignment="1">
      <alignment horizontal="left" vertical="center" wrapText="1"/>
    </xf>
    <xf numFmtId="0" fontId="22" fillId="0" borderId="10" xfId="2" applyNumberFormat="1" applyFont="1" applyFill="1" applyBorder="1" applyAlignment="1" applyProtection="1">
      <alignment horizontal="center" vertical="center" wrapText="1"/>
    </xf>
    <xf numFmtId="0" fontId="22" fillId="0" borderId="12" xfId="2" applyNumberFormat="1" applyFont="1" applyFill="1" applyBorder="1" applyAlignment="1" applyProtection="1">
      <alignment horizontal="center" vertical="center" wrapText="1"/>
    </xf>
    <xf numFmtId="0" fontId="22" fillId="0" borderId="11" xfId="2" applyNumberFormat="1" applyFont="1" applyFill="1" applyBorder="1" applyAlignment="1" applyProtection="1">
      <alignment horizontal="center" vertical="center" wrapText="1"/>
    </xf>
    <xf numFmtId="0" fontId="7" fillId="8" borderId="0" xfId="0" applyFont="1" applyFill="1" applyAlignment="1">
      <alignment horizontal="left" vertical="center" wrapText="1"/>
    </xf>
    <xf numFmtId="0" fontId="15" fillId="2" borderId="86" xfId="2" applyNumberFormat="1" applyFont="1" applyFill="1" applyBorder="1" applyAlignment="1" applyProtection="1">
      <alignment horizontal="center" vertical="center" wrapText="1"/>
      <protection locked="0"/>
    </xf>
    <xf numFmtId="0" fontId="15" fillId="2" borderId="87" xfId="2" applyNumberFormat="1" applyFont="1" applyFill="1" applyBorder="1" applyAlignment="1" applyProtection="1">
      <alignment horizontal="center" vertical="center" wrapText="1"/>
      <protection locked="0"/>
    </xf>
    <xf numFmtId="0" fontId="15" fillId="2" borderId="10" xfId="2" applyNumberFormat="1" applyFont="1" applyFill="1" applyBorder="1" applyAlignment="1" applyProtection="1">
      <alignment horizontal="center" vertical="center" wrapText="1"/>
      <protection locked="0"/>
    </xf>
    <xf numFmtId="0" fontId="15" fillId="2" borderId="85" xfId="2" applyNumberFormat="1" applyFont="1" applyFill="1" applyBorder="1" applyAlignment="1" applyProtection="1">
      <alignment horizontal="center" vertical="center" wrapText="1"/>
      <protection locked="0"/>
    </xf>
    <xf numFmtId="0" fontId="22" fillId="0" borderId="93" xfId="0" applyFont="1" applyBorder="1" applyAlignment="1">
      <alignment horizontal="left" vertical="top" wrapText="1"/>
    </xf>
    <xf numFmtId="0" fontId="22" fillId="0" borderId="94" xfId="0" applyFont="1" applyBorder="1" applyAlignment="1">
      <alignment horizontal="left" vertical="top" wrapText="1"/>
    </xf>
    <xf numFmtId="0" fontId="22" fillId="0" borderId="101" xfId="0" applyFont="1" applyBorder="1" applyAlignment="1">
      <alignment horizontal="left" vertical="top" wrapText="1"/>
    </xf>
    <xf numFmtId="0" fontId="22" fillId="0" borderId="97" xfId="0" applyFont="1" applyBorder="1" applyAlignment="1">
      <alignment horizontal="center" vertical="top" wrapText="1"/>
    </xf>
    <xf numFmtId="0" fontId="22" fillId="0" borderId="123" xfId="0" applyFont="1" applyBorder="1" applyAlignment="1">
      <alignment horizontal="center" vertical="top" wrapText="1"/>
    </xf>
    <xf numFmtId="0" fontId="22" fillId="0" borderId="102" xfId="0" applyFont="1" applyBorder="1" applyAlignment="1">
      <alignment horizontal="left" vertical="top" wrapText="1"/>
    </xf>
    <xf numFmtId="0" fontId="22" fillId="0" borderId="103" xfId="0" applyFont="1" applyBorder="1" applyAlignment="1">
      <alignment horizontal="left" vertical="top" wrapText="1"/>
    </xf>
    <xf numFmtId="0" fontId="22" fillId="0" borderId="104" xfId="0" applyFont="1" applyBorder="1" applyAlignment="1">
      <alignment horizontal="left" vertical="top" wrapText="1"/>
    </xf>
    <xf numFmtId="0" fontId="22" fillId="0" borderId="95" xfId="0" applyFont="1" applyBorder="1" applyAlignment="1">
      <alignment horizontal="left" vertical="top" wrapText="1"/>
    </xf>
    <xf numFmtId="0" fontId="63" fillId="0" borderId="10" xfId="0" applyFont="1" applyBorder="1" applyAlignment="1">
      <alignment horizontal="left" vertical="center" wrapText="1"/>
    </xf>
    <xf numFmtId="0" fontId="63" fillId="0" borderId="12" xfId="0" applyFont="1" applyBorder="1" applyAlignment="1">
      <alignment horizontal="left" vertical="center" wrapText="1"/>
    </xf>
    <xf numFmtId="0" fontId="63" fillId="0" borderId="11" xfId="0" applyFont="1" applyBorder="1" applyAlignment="1">
      <alignment horizontal="left" vertical="center" wrapText="1"/>
    </xf>
    <xf numFmtId="0" fontId="24" fillId="0" borderId="90" xfId="0" applyFont="1" applyBorder="1" applyAlignment="1">
      <alignment horizontal="center" vertical="center"/>
    </xf>
    <xf numFmtId="0" fontId="24" fillId="0" borderId="97" xfId="0" applyFont="1" applyBorder="1" applyAlignment="1">
      <alignment horizontal="center" vertical="center"/>
    </xf>
    <xf numFmtId="0" fontId="24" fillId="0" borderId="77" xfId="0" applyFont="1" applyBorder="1" applyAlignment="1">
      <alignment horizontal="center" vertical="center"/>
    </xf>
    <xf numFmtId="0" fontId="24" fillId="0" borderId="96" xfId="0" applyFont="1" applyBorder="1" applyAlignment="1">
      <alignment horizontal="center" vertical="center"/>
    </xf>
    <xf numFmtId="0" fontId="22" fillId="0" borderId="0" xfId="0" applyFont="1" applyAlignment="1">
      <alignment horizontal="center" vertical="top" wrapText="1"/>
    </xf>
    <xf numFmtId="0" fontId="22" fillId="0" borderId="122" xfId="0" applyFont="1" applyBorder="1" applyAlignment="1">
      <alignment horizontal="center" vertical="top" wrapText="1"/>
    </xf>
    <xf numFmtId="38" fontId="22" fillId="2" borderId="10" xfId="2" applyFont="1" applyFill="1" applyBorder="1" applyAlignment="1">
      <alignment horizontal="left" vertical="center" wrapText="1"/>
    </xf>
    <xf numFmtId="38" fontId="22" fillId="2" borderId="12" xfId="2" applyFont="1" applyFill="1" applyBorder="1" applyAlignment="1">
      <alignment horizontal="left" vertical="center" wrapText="1"/>
    </xf>
    <xf numFmtId="38" fontId="22" fillId="2" borderId="11" xfId="2" applyFont="1" applyFill="1" applyBorder="1" applyAlignment="1">
      <alignment horizontal="left" vertical="center" wrapText="1"/>
    </xf>
    <xf numFmtId="0" fontId="24" fillId="2" borderId="10" xfId="0" applyFont="1" applyFill="1" applyBorder="1" applyAlignment="1">
      <alignment horizontal="center" vertical="center"/>
    </xf>
    <xf numFmtId="0" fontId="24" fillId="2" borderId="12" xfId="0" applyFont="1" applyFill="1" applyBorder="1" applyAlignment="1">
      <alignment horizontal="center" vertical="center"/>
    </xf>
    <xf numFmtId="0" fontId="24" fillId="2" borderId="11" xfId="0" applyFont="1" applyFill="1" applyBorder="1" applyAlignment="1">
      <alignment horizontal="center" vertical="center"/>
    </xf>
    <xf numFmtId="0" fontId="22" fillId="0" borderId="10" xfId="2" applyNumberFormat="1" applyFont="1" applyFill="1" applyBorder="1" applyAlignment="1" applyProtection="1">
      <alignment horizontal="left" vertical="center" wrapText="1"/>
    </xf>
    <xf numFmtId="0" fontId="22" fillId="0" borderId="12" xfId="2" applyNumberFormat="1" applyFont="1" applyFill="1" applyBorder="1" applyAlignment="1" applyProtection="1">
      <alignment horizontal="left" vertical="center" wrapText="1"/>
    </xf>
    <xf numFmtId="0" fontId="15" fillId="0" borderId="47" xfId="0" applyFont="1" applyBorder="1" applyAlignment="1">
      <alignment horizontal="left" vertical="top"/>
    </xf>
    <xf numFmtId="0" fontId="15" fillId="0" borderId="48" xfId="0" applyFont="1" applyBorder="1" applyAlignment="1">
      <alignment horizontal="left" vertical="top"/>
    </xf>
    <xf numFmtId="0" fontId="37" fillId="0" borderId="0" xfId="0" applyFont="1" applyAlignment="1">
      <alignment horizontal="left" vertical="center"/>
    </xf>
    <xf numFmtId="0" fontId="22" fillId="0" borderId="8" xfId="0" applyFont="1" applyBorder="1" applyAlignment="1">
      <alignment horizontal="left" vertical="center" wrapText="1"/>
    </xf>
    <xf numFmtId="0" fontId="22" fillId="0" borderId="1" xfId="0" applyFont="1" applyBorder="1" applyAlignment="1">
      <alignment horizontal="left" vertical="center" wrapText="1"/>
    </xf>
    <xf numFmtId="0" fontId="22" fillId="0" borderId="9" xfId="0" applyFont="1" applyBorder="1" applyAlignment="1">
      <alignment horizontal="left" vertical="center" wrapText="1"/>
    </xf>
    <xf numFmtId="0" fontId="15" fillId="0" borderId="36" xfId="0" quotePrefix="1" applyFont="1" applyBorder="1" applyAlignment="1">
      <alignment horizontal="left" vertical="top" wrapText="1"/>
    </xf>
    <xf numFmtId="0" fontId="15" fillId="0" borderId="37" xfId="0" quotePrefix="1" applyFont="1" applyBorder="1" applyAlignment="1">
      <alignment horizontal="left" vertical="top" wrapText="1"/>
    </xf>
    <xf numFmtId="0" fontId="22" fillId="0" borderId="10" xfId="0" applyFont="1" applyBorder="1" applyAlignment="1">
      <alignment horizontal="left" vertical="top" wrapText="1"/>
    </xf>
    <xf numFmtId="0" fontId="15" fillId="0" borderId="36" xfId="0" applyFont="1" applyBorder="1" applyAlignment="1">
      <alignment horizontal="left" vertical="top" wrapText="1"/>
    </xf>
    <xf numFmtId="0" fontId="15" fillId="0" borderId="37" xfId="0" applyFont="1" applyBorder="1" applyAlignment="1">
      <alignment horizontal="left" vertical="top" wrapText="1"/>
    </xf>
    <xf numFmtId="0" fontId="15" fillId="11" borderId="10" xfId="0" applyFont="1" applyFill="1" applyBorder="1" applyAlignment="1">
      <alignment horizontal="left" vertical="top" wrapText="1"/>
    </xf>
    <xf numFmtId="0" fontId="15" fillId="11" borderId="12" xfId="0" applyFont="1" applyFill="1" applyBorder="1" applyAlignment="1">
      <alignment horizontal="left" vertical="top" wrapText="1"/>
    </xf>
    <xf numFmtId="0" fontId="15" fillId="11" borderId="11" xfId="0" applyFont="1" applyFill="1" applyBorder="1" applyAlignment="1">
      <alignment horizontal="left" vertical="top" wrapText="1"/>
    </xf>
    <xf numFmtId="0" fontId="15" fillId="0" borderId="80" xfId="0" applyFont="1" applyBorder="1" applyAlignment="1">
      <alignment horizontal="left" vertical="top" wrapText="1"/>
    </xf>
    <xf numFmtId="0" fontId="15" fillId="0" borderId="81" xfId="0" applyFont="1" applyBorder="1" applyAlignment="1">
      <alignment horizontal="left" vertical="top" wrapText="1"/>
    </xf>
    <xf numFmtId="0" fontId="66" fillId="0" borderId="0" xfId="0" applyFont="1" applyAlignment="1">
      <alignment horizontal="left" vertical="center" wrapText="1"/>
    </xf>
    <xf numFmtId="0" fontId="22" fillId="0" borderId="10" xfId="2" applyNumberFormat="1" applyFont="1" applyFill="1" applyBorder="1" applyAlignment="1" applyProtection="1">
      <alignment horizontal="center" vertical="center" wrapText="1"/>
      <protection locked="0"/>
    </xf>
    <xf numFmtId="0" fontId="22" fillId="0" borderId="12" xfId="2" applyNumberFormat="1" applyFont="1" applyFill="1" applyBorder="1" applyAlignment="1" applyProtection="1">
      <alignment horizontal="center" vertical="center" wrapText="1"/>
      <protection locked="0"/>
    </xf>
    <xf numFmtId="0" fontId="15" fillId="0" borderId="83" xfId="0" applyFont="1" applyBorder="1" applyAlignment="1">
      <alignment horizontal="left" vertical="top" wrapText="1"/>
    </xf>
    <xf numFmtId="0" fontId="22" fillId="15" borderId="10" xfId="2" applyNumberFormat="1" applyFont="1" applyFill="1" applyBorder="1" applyAlignment="1" applyProtection="1">
      <alignment horizontal="center" vertical="center"/>
    </xf>
    <xf numFmtId="0" fontId="22" fillId="15" borderId="11" xfId="2" applyNumberFormat="1" applyFont="1" applyFill="1" applyBorder="1" applyAlignment="1" applyProtection="1">
      <alignment horizontal="center" vertical="center"/>
    </xf>
    <xf numFmtId="0" fontId="63" fillId="0" borderId="10" xfId="2" applyNumberFormat="1" applyFont="1" applyFill="1" applyBorder="1" applyAlignment="1" applyProtection="1">
      <alignment horizontal="center" vertical="center" wrapText="1"/>
    </xf>
    <xf numFmtId="0" fontId="63" fillId="0" borderId="12" xfId="2" applyNumberFormat="1" applyFont="1" applyFill="1" applyBorder="1" applyAlignment="1" applyProtection="1">
      <alignment horizontal="center" vertical="center" wrapText="1"/>
    </xf>
    <xf numFmtId="0" fontId="7" fillId="7" borderId="0" xfId="0" applyFont="1" applyFill="1" applyAlignment="1">
      <alignment horizontal="left" vertical="center"/>
    </xf>
    <xf numFmtId="0" fontId="22" fillId="0" borderId="77" xfId="0" applyFont="1" applyBorder="1" applyAlignment="1">
      <alignment horizontal="left" vertical="top" wrapText="1"/>
    </xf>
    <xf numFmtId="0" fontId="62" fillId="0" borderId="0" xfId="0" applyFont="1" applyAlignment="1">
      <alignment horizontal="left" vertical="center" wrapText="1"/>
    </xf>
    <xf numFmtId="0" fontId="63" fillId="0" borderId="4" xfId="0" applyFont="1" applyBorder="1" applyAlignment="1">
      <alignment horizontal="left" vertical="top" wrapText="1"/>
    </xf>
    <xf numFmtId="0" fontId="63" fillId="0" borderId="7" xfId="0" applyFont="1" applyBorder="1" applyAlignment="1">
      <alignment horizontal="left" vertical="top" wrapText="1"/>
    </xf>
    <xf numFmtId="0" fontId="63" fillId="0" borderId="27" xfId="0" applyFont="1" applyBorder="1" applyAlignment="1">
      <alignment horizontal="left" vertical="top" wrapText="1"/>
    </xf>
    <xf numFmtId="0" fontId="63" fillId="0" borderId="0" xfId="0" applyFont="1" applyAlignment="1">
      <alignment horizontal="left" vertical="top" wrapText="1"/>
    </xf>
    <xf numFmtId="0" fontId="63" fillId="0" borderId="26" xfId="0" applyFont="1" applyBorder="1" applyAlignment="1">
      <alignment horizontal="left" vertical="top" wrapText="1"/>
    </xf>
    <xf numFmtId="0" fontId="63" fillId="0" borderId="8" xfId="0" applyFont="1" applyBorder="1" applyAlignment="1">
      <alignment horizontal="left" vertical="top" wrapText="1"/>
    </xf>
    <xf numFmtId="0" fontId="63" fillId="0" borderId="1" xfId="0" applyFont="1" applyBorder="1" applyAlignment="1">
      <alignment horizontal="left" vertical="top" wrapText="1"/>
    </xf>
    <xf numFmtId="0" fontId="63" fillId="0" borderId="9" xfId="0" applyFont="1" applyBorder="1" applyAlignment="1">
      <alignment horizontal="left" vertical="top" wrapText="1"/>
    </xf>
    <xf numFmtId="0" fontId="24" fillId="4" borderId="32" xfId="0" applyFont="1" applyFill="1" applyBorder="1" applyAlignment="1">
      <alignment horizontal="center" vertical="center" wrapText="1"/>
    </xf>
    <xf numFmtId="0" fontId="22" fillId="0" borderId="15" xfId="0" applyFont="1" applyBorder="1" applyAlignment="1">
      <alignment horizontal="left" vertical="top" wrapText="1"/>
    </xf>
    <xf numFmtId="0" fontId="22" fillId="4" borderId="19" xfId="2" applyNumberFormat="1" applyFont="1" applyFill="1" applyBorder="1" applyAlignment="1" applyProtection="1">
      <alignment horizontal="center" vertical="center"/>
    </xf>
    <xf numFmtId="0" fontId="22" fillId="4" borderId="32" xfId="2" applyNumberFormat="1" applyFont="1" applyFill="1" applyBorder="1" applyAlignment="1" applyProtection="1">
      <alignment horizontal="center" vertical="center"/>
    </xf>
    <xf numFmtId="0" fontId="22" fillId="4" borderId="20" xfId="2" applyNumberFormat="1" applyFont="1" applyFill="1" applyBorder="1" applyAlignment="1" applyProtection="1">
      <alignment horizontal="center" vertical="center"/>
    </xf>
    <xf numFmtId="0" fontId="22" fillId="15" borderId="12" xfId="0" applyFont="1" applyFill="1" applyBorder="1" applyAlignment="1">
      <alignment horizontal="center" vertical="center"/>
    </xf>
    <xf numFmtId="0" fontId="15" fillId="0" borderId="10" xfId="2" applyNumberFormat="1" applyFont="1" applyFill="1" applyBorder="1" applyAlignment="1" applyProtection="1">
      <alignment horizontal="center" vertical="center" wrapText="1"/>
      <protection locked="0"/>
    </xf>
    <xf numFmtId="0" fontId="15" fillId="0" borderId="11" xfId="2" applyNumberFormat="1" applyFont="1" applyFill="1" applyBorder="1" applyAlignment="1" applyProtection="1">
      <alignment horizontal="center" vertical="center" wrapText="1"/>
      <protection locked="0"/>
    </xf>
    <xf numFmtId="0" fontId="24" fillId="3" borderId="13" xfId="2" applyNumberFormat="1" applyFont="1" applyFill="1" applyBorder="1" applyAlignment="1" applyProtection="1">
      <alignment horizontal="center" vertical="center"/>
      <protection locked="0"/>
    </xf>
    <xf numFmtId="0" fontId="24" fillId="3" borderId="15" xfId="2" applyNumberFormat="1" applyFont="1" applyFill="1" applyBorder="1" applyAlignment="1" applyProtection="1">
      <alignment horizontal="center" vertical="center"/>
      <protection locked="0"/>
    </xf>
    <xf numFmtId="0" fontId="15" fillId="0" borderId="49" xfId="0" applyFont="1" applyBorder="1" applyAlignment="1">
      <alignment horizontal="left" vertical="top" wrapText="1"/>
    </xf>
    <xf numFmtId="0" fontId="15" fillId="0" borderId="119" xfId="0" applyFont="1" applyBorder="1" applyAlignment="1">
      <alignment horizontal="left" vertical="top" wrapText="1"/>
    </xf>
    <xf numFmtId="0" fontId="22" fillId="0" borderId="5" xfId="0" applyFont="1" applyBorder="1" applyAlignment="1">
      <alignment horizontal="center" vertical="center" wrapText="1"/>
    </xf>
    <xf numFmtId="0" fontId="15" fillId="0" borderId="0" xfId="0" applyFont="1" applyBorder="1" applyAlignment="1">
      <alignment horizontal="left" vertical="top" wrapText="1"/>
    </xf>
    <xf numFmtId="0" fontId="7" fillId="6" borderId="42" xfId="0" applyFont="1" applyFill="1" applyBorder="1" applyAlignment="1">
      <alignment horizontal="left" vertical="center" wrapText="1"/>
    </xf>
    <xf numFmtId="0" fontId="24" fillId="0" borderId="6" xfId="0" applyFont="1" applyBorder="1" applyAlignment="1">
      <alignment vertical="top" wrapText="1"/>
    </xf>
    <xf numFmtId="0" fontId="24" fillId="0" borderId="4" xfId="0" applyFont="1" applyBorder="1" applyAlignment="1">
      <alignment vertical="top" wrapText="1"/>
    </xf>
    <xf numFmtId="0" fontId="24" fillId="0" borderId="7" xfId="0" applyFont="1" applyBorder="1" applyAlignment="1">
      <alignment vertical="top" wrapText="1"/>
    </xf>
    <xf numFmtId="0" fontId="74" fillId="0" borderId="99" xfId="0" applyFont="1" applyBorder="1" applyAlignment="1">
      <alignment horizontal="left" vertical="top" wrapText="1"/>
    </xf>
    <xf numFmtId="0" fontId="74" fillId="0" borderId="100" xfId="0" applyFont="1" applyBorder="1" applyAlignment="1">
      <alignment horizontal="left" vertical="top" wrapText="1"/>
    </xf>
    <xf numFmtId="0" fontId="40" fillId="16" borderId="6" xfId="0" applyFont="1" applyFill="1" applyBorder="1" applyAlignment="1">
      <alignment horizontal="center" vertical="center" wrapText="1"/>
    </xf>
    <xf numFmtId="0" fontId="40" fillId="16" borderId="4" xfId="0" applyFont="1" applyFill="1" applyBorder="1" applyAlignment="1">
      <alignment horizontal="center" vertical="center" wrapText="1"/>
    </xf>
    <xf numFmtId="0" fontId="40" fillId="16" borderId="7" xfId="0" applyFont="1" applyFill="1" applyBorder="1" applyAlignment="1">
      <alignment horizontal="center" vertical="center" wrapText="1"/>
    </xf>
    <xf numFmtId="0" fontId="40" fillId="16" borderId="27" xfId="0" applyFont="1" applyFill="1" applyBorder="1" applyAlignment="1">
      <alignment horizontal="center" vertical="center" wrapText="1"/>
    </xf>
    <xf numFmtId="0" fontId="40" fillId="16" borderId="0" xfId="0" applyFont="1" applyFill="1" applyAlignment="1">
      <alignment horizontal="center" vertical="center" wrapText="1"/>
    </xf>
    <xf numFmtId="0" fontId="40" fillId="16" borderId="26" xfId="0" applyFont="1" applyFill="1" applyBorder="1" applyAlignment="1">
      <alignment horizontal="center" vertical="center" wrapText="1"/>
    </xf>
    <xf numFmtId="0" fontId="40" fillId="16" borderId="8" xfId="0" applyFont="1" applyFill="1" applyBorder="1" applyAlignment="1">
      <alignment horizontal="center" vertical="center" wrapText="1"/>
    </xf>
    <xf numFmtId="0" fontId="40" fillId="16" borderId="1" xfId="0" applyFont="1" applyFill="1" applyBorder="1" applyAlignment="1">
      <alignment horizontal="center" vertical="center" wrapText="1"/>
    </xf>
    <xf numFmtId="0" fontId="40" fillId="16" borderId="9"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5" xfId="0" applyFont="1" applyBorder="1" applyAlignment="1">
      <alignment horizontal="center" vertical="center"/>
    </xf>
    <xf numFmtId="0" fontId="22" fillId="0" borderId="13" xfId="0" applyFont="1" applyBorder="1" applyAlignment="1">
      <alignment horizontal="center" vertical="center"/>
    </xf>
    <xf numFmtId="0" fontId="63" fillId="0" borderId="10" xfId="0" applyFont="1" applyBorder="1" applyAlignment="1">
      <alignment vertical="center" wrapText="1"/>
    </xf>
    <xf numFmtId="0" fontId="63" fillId="0" borderId="12" xfId="0" applyFont="1" applyBorder="1" applyAlignment="1">
      <alignment vertical="center" wrapText="1"/>
    </xf>
    <xf numFmtId="0" fontId="22" fillId="15" borderId="6" xfId="2" applyNumberFormat="1" applyFont="1" applyFill="1" applyBorder="1" applyAlignment="1" applyProtection="1">
      <alignment horizontal="center" vertical="center"/>
    </xf>
    <xf numFmtId="0" fontId="22" fillId="15" borderId="4" xfId="2" applyNumberFormat="1" applyFont="1" applyFill="1" applyBorder="1" applyAlignment="1" applyProtection="1">
      <alignment horizontal="center" vertical="center"/>
    </xf>
    <xf numFmtId="0" fontId="22" fillId="15" borderId="8" xfId="2" applyNumberFormat="1" applyFont="1" applyFill="1" applyBorder="1" applyAlignment="1" applyProtection="1">
      <alignment horizontal="center" vertical="center"/>
    </xf>
    <xf numFmtId="0" fontId="22" fillId="15" borderId="1" xfId="2" applyNumberFormat="1" applyFont="1" applyFill="1" applyBorder="1" applyAlignment="1" applyProtection="1">
      <alignment horizontal="center" vertical="center"/>
    </xf>
    <xf numFmtId="0" fontId="22" fillId="0" borderId="10" xfId="2" applyNumberFormat="1" applyFont="1" applyFill="1" applyBorder="1" applyAlignment="1" applyProtection="1">
      <alignment horizontal="center" vertical="center"/>
    </xf>
    <xf numFmtId="0" fontId="22" fillId="0" borderId="12" xfId="2" applyNumberFormat="1" applyFont="1" applyFill="1" applyBorder="1" applyAlignment="1" applyProtection="1">
      <alignment horizontal="center" vertical="center"/>
    </xf>
    <xf numFmtId="0" fontId="22" fillId="0" borderId="11" xfId="2" applyNumberFormat="1" applyFont="1" applyFill="1" applyBorder="1" applyAlignment="1" applyProtection="1">
      <alignment horizontal="center" vertical="center"/>
    </xf>
    <xf numFmtId="0" fontId="22" fillId="0" borderId="13" xfId="0" applyFont="1" applyBorder="1" applyAlignment="1">
      <alignment horizontal="left" vertical="top" wrapText="1"/>
    </xf>
    <xf numFmtId="0" fontId="24" fillId="4" borderId="69" xfId="0" applyFont="1" applyFill="1" applyBorder="1" applyAlignment="1">
      <alignment horizontal="center" vertical="center"/>
    </xf>
    <xf numFmtId="0" fontId="24" fillId="4" borderId="71" xfId="0" applyFont="1" applyFill="1" applyBorder="1" applyAlignment="1">
      <alignment horizontal="center" vertical="center"/>
    </xf>
    <xf numFmtId="0" fontId="24" fillId="4" borderId="70" xfId="0" applyFont="1" applyFill="1" applyBorder="1" applyAlignment="1">
      <alignment horizontal="center" vertical="center"/>
    </xf>
    <xf numFmtId="0" fontId="24" fillId="4" borderId="30" xfId="0" applyFont="1" applyFill="1" applyBorder="1" applyAlignment="1">
      <alignment horizontal="center" vertical="center"/>
    </xf>
    <xf numFmtId="0" fontId="24" fillId="4" borderId="33" xfId="0" applyFont="1" applyFill="1" applyBorder="1" applyAlignment="1">
      <alignment horizontal="center" vertical="center"/>
    </xf>
    <xf numFmtId="0" fontId="24" fillId="4" borderId="31" xfId="0" applyFont="1" applyFill="1" applyBorder="1" applyAlignment="1">
      <alignment horizontal="center" vertical="center"/>
    </xf>
    <xf numFmtId="0" fontId="24" fillId="4" borderId="17" xfId="0" applyFont="1" applyFill="1" applyBorder="1" applyAlignment="1">
      <alignment horizontal="center" vertical="center"/>
    </xf>
    <xf numFmtId="0" fontId="24" fillId="4" borderId="34" xfId="0" applyFont="1" applyFill="1" applyBorder="1" applyAlignment="1">
      <alignment horizontal="center" vertical="center"/>
    </xf>
    <xf numFmtId="0" fontId="24" fillId="4" borderId="18" xfId="0" applyFont="1" applyFill="1" applyBorder="1" applyAlignment="1">
      <alignment horizontal="center" vertical="center"/>
    </xf>
    <xf numFmtId="0" fontId="15" fillId="2" borderId="0" xfId="0" applyFont="1" applyFill="1" applyAlignment="1">
      <alignment horizontal="left" vertical="top" wrapText="1"/>
    </xf>
    <xf numFmtId="0" fontId="15" fillId="2" borderId="45" xfId="0" applyFont="1" applyFill="1" applyBorder="1" applyAlignment="1">
      <alignment horizontal="left" vertical="top" wrapText="1"/>
    </xf>
    <xf numFmtId="0" fontId="22" fillId="0" borderId="10" xfId="0" applyFont="1" applyBorder="1" applyAlignment="1">
      <alignment horizontal="center" vertical="top" wrapText="1"/>
    </xf>
    <xf numFmtId="0" fontId="22" fillId="0" borderId="12" xfId="0" applyFont="1" applyBorder="1" applyAlignment="1">
      <alignment horizontal="center" vertical="top" wrapText="1"/>
    </xf>
    <xf numFmtId="0" fontId="63" fillId="0" borderId="12" xfId="2" applyNumberFormat="1" applyFont="1" applyFill="1" applyBorder="1" applyAlignment="1" applyProtection="1">
      <alignment horizontal="center" vertical="center"/>
    </xf>
    <xf numFmtId="0" fontId="49" fillId="0" borderId="6" xfId="0" applyFont="1" applyBorder="1" applyAlignment="1">
      <alignment horizontal="left" vertical="center" wrapText="1"/>
    </xf>
    <xf numFmtId="0" fontId="49" fillId="0" borderId="4" xfId="0" applyFont="1" applyBorder="1" applyAlignment="1">
      <alignment horizontal="left" vertical="center" wrapText="1"/>
    </xf>
    <xf numFmtId="0" fontId="49" fillId="0" borderId="7" xfId="0" applyFont="1" applyBorder="1" applyAlignment="1">
      <alignment horizontal="left" vertical="center" wrapText="1"/>
    </xf>
    <xf numFmtId="0" fontId="49" fillId="0" borderId="27" xfId="0" applyFont="1" applyBorder="1" applyAlignment="1">
      <alignment horizontal="left" vertical="center" wrapText="1"/>
    </xf>
    <xf numFmtId="0" fontId="49" fillId="0" borderId="0" xfId="0" applyFont="1" applyAlignment="1">
      <alignment horizontal="left" vertical="center" wrapText="1"/>
    </xf>
    <xf numFmtId="0" fontId="49" fillId="0" borderId="26" xfId="0" applyFont="1" applyBorder="1" applyAlignment="1">
      <alignment horizontal="left" vertical="center" wrapText="1"/>
    </xf>
    <xf numFmtId="0" fontId="49" fillId="0" borderId="8" xfId="0" applyFont="1" applyBorder="1" applyAlignment="1">
      <alignment horizontal="left" vertical="center" wrapText="1"/>
    </xf>
    <xf numFmtId="0" fontId="49" fillId="0" borderId="1" xfId="0" applyFont="1" applyBorder="1" applyAlignment="1">
      <alignment horizontal="left" vertical="center" wrapText="1"/>
    </xf>
    <xf numFmtId="0" fontId="49" fillId="0" borderId="9" xfId="0" applyFont="1" applyBorder="1" applyAlignment="1">
      <alignment horizontal="left" vertical="center" wrapText="1"/>
    </xf>
    <xf numFmtId="177" fontId="49" fillId="0" borderId="10" xfId="0" applyNumberFormat="1" applyFont="1" applyBorder="1" applyAlignment="1">
      <alignment horizontal="center" vertical="center" shrinkToFit="1"/>
    </xf>
    <xf numFmtId="177" fontId="49" fillId="0" borderId="13" xfId="0" applyNumberFormat="1" applyFont="1" applyBorder="1" applyAlignment="1">
      <alignment horizontal="center" vertical="center" shrinkToFit="1"/>
    </xf>
    <xf numFmtId="177" fontId="49" fillId="0" borderId="65" xfId="0" applyNumberFormat="1" applyFont="1" applyBorder="1" applyAlignment="1">
      <alignment horizontal="center" vertical="center" wrapText="1" shrinkToFit="1"/>
    </xf>
    <xf numFmtId="177" fontId="49" fillId="0" borderId="10" xfId="0" applyNumberFormat="1" applyFont="1" applyBorder="1" applyAlignment="1">
      <alignment horizontal="center" vertical="center" wrapText="1" shrinkToFit="1"/>
    </xf>
    <xf numFmtId="177" fontId="49" fillId="0" borderId="5" xfId="0" applyNumberFormat="1" applyFont="1" applyBorder="1" applyAlignment="1">
      <alignment horizontal="center" vertical="center" wrapText="1" shrinkToFit="1"/>
    </xf>
    <xf numFmtId="177" fontId="77" fillId="3" borderId="52" xfId="0" applyNumberFormat="1" applyFont="1" applyFill="1" applyBorder="1" applyAlignment="1">
      <alignment horizontal="center" vertical="center"/>
    </xf>
    <xf numFmtId="177" fontId="49" fillId="0" borderId="13" xfId="0" applyNumberFormat="1" applyFont="1" applyBorder="1" applyAlignment="1">
      <alignment horizontal="center" vertical="center" wrapText="1" shrinkToFit="1"/>
    </xf>
    <xf numFmtId="177" fontId="49" fillId="0" borderId="6" xfId="0" applyNumberFormat="1" applyFont="1" applyBorder="1" applyAlignment="1">
      <alignment horizontal="center" vertical="center" wrapText="1"/>
    </xf>
    <xf numFmtId="177" fontId="49" fillId="0" borderId="10" xfId="0" applyNumberFormat="1" applyFont="1" applyBorder="1" applyAlignment="1">
      <alignment horizontal="center" vertical="center" wrapText="1"/>
    </xf>
    <xf numFmtId="177" fontId="57" fillId="3" borderId="52" xfId="0" applyNumberFormat="1" applyFont="1" applyFill="1" applyBorder="1" applyAlignment="1">
      <alignment horizontal="center" vertical="center"/>
    </xf>
    <xf numFmtId="177" fontId="57" fillId="3" borderId="1" xfId="0" applyNumberFormat="1" applyFont="1" applyFill="1" applyBorder="1" applyAlignment="1">
      <alignment horizontal="center" vertical="center"/>
    </xf>
    <xf numFmtId="177" fontId="57" fillId="8" borderId="29" xfId="0" applyNumberFormat="1" applyFont="1" applyFill="1" applyBorder="1" applyAlignment="1">
      <alignment horizontal="center" vertical="center" wrapText="1"/>
    </xf>
    <xf numFmtId="177" fontId="57" fillId="8" borderId="55" xfId="0" applyNumberFormat="1" applyFont="1" applyFill="1" applyBorder="1" applyAlignment="1">
      <alignment horizontal="center" vertical="center" wrapText="1"/>
    </xf>
    <xf numFmtId="177" fontId="57" fillId="8" borderId="56" xfId="0" applyNumberFormat="1" applyFont="1" applyFill="1" applyBorder="1" applyAlignment="1">
      <alignment horizontal="center" vertical="center" wrapText="1"/>
    </xf>
    <xf numFmtId="177" fontId="57" fillId="8" borderId="126" xfId="0" applyNumberFormat="1" applyFont="1" applyFill="1" applyBorder="1" applyAlignment="1">
      <alignment horizontal="center" vertical="center" wrapText="1"/>
    </xf>
    <xf numFmtId="177" fontId="49" fillId="0" borderId="60" xfId="0" applyNumberFormat="1" applyFont="1" applyBorder="1" applyAlignment="1">
      <alignment horizontal="center" vertical="center" shrinkToFit="1"/>
    </xf>
    <xf numFmtId="177" fontId="49" fillId="0" borderId="109" xfId="0" applyNumberFormat="1" applyFont="1" applyBorder="1" applyAlignment="1">
      <alignment horizontal="center" vertical="center" shrinkToFit="1"/>
    </xf>
    <xf numFmtId="177" fontId="49" fillId="0" borderId="6" xfId="0" applyNumberFormat="1" applyFont="1" applyFill="1" applyBorder="1" applyAlignment="1">
      <alignment horizontal="center" vertical="center" shrinkToFit="1"/>
    </xf>
    <xf numFmtId="177" fontId="49" fillId="0" borderId="12" xfId="0" applyNumberFormat="1" applyFont="1" applyBorder="1" applyAlignment="1">
      <alignment horizontal="center" vertical="center" shrinkToFit="1"/>
    </xf>
    <xf numFmtId="177" fontId="49" fillId="4" borderId="6" xfId="0" applyNumberFormat="1" applyFont="1" applyFill="1" applyBorder="1" applyAlignment="1">
      <alignment horizontal="center" vertical="center"/>
    </xf>
    <xf numFmtId="177" fontId="57" fillId="3" borderId="13" xfId="0" applyNumberFormat="1" applyFont="1" applyFill="1" applyBorder="1" applyAlignment="1">
      <alignment horizontal="center" vertical="center"/>
    </xf>
    <xf numFmtId="177" fontId="49" fillId="0" borderId="60" xfId="0" applyNumberFormat="1" applyFont="1" applyBorder="1" applyAlignment="1">
      <alignment horizontal="center" vertical="center"/>
    </xf>
    <xf numFmtId="0" fontId="26" fillId="0" borderId="60" xfId="0" applyFont="1" applyBorder="1" applyAlignment="1">
      <alignment horizontal="center" vertical="center" wrapText="1"/>
    </xf>
    <xf numFmtId="0" fontId="26" fillId="0" borderId="127" xfId="0" applyFont="1" applyBorder="1" applyAlignment="1">
      <alignment horizontal="center" vertical="center" wrapText="1"/>
    </xf>
    <xf numFmtId="0" fontId="26" fillId="0" borderId="65" xfId="0" applyFont="1" applyBorder="1" applyAlignment="1">
      <alignment horizontal="center" vertical="center" wrapText="1"/>
    </xf>
    <xf numFmtId="0" fontId="26" fillId="0" borderId="128" xfId="0" applyFont="1" applyBorder="1" applyAlignment="1">
      <alignment horizontal="center" vertical="center" wrapText="1"/>
    </xf>
    <xf numFmtId="177" fontId="49" fillId="0" borderId="6" xfId="0" quotePrefix="1" applyNumberFormat="1" applyFont="1" applyBorder="1" applyAlignment="1">
      <alignment horizontal="center" vertical="center"/>
    </xf>
    <xf numFmtId="177" fontId="49" fillId="0" borderId="59" xfId="0" quotePrefix="1" applyNumberFormat="1" applyFont="1" applyBorder="1" applyAlignment="1">
      <alignment horizontal="center" vertical="center"/>
    </xf>
    <xf numFmtId="177" fontId="49" fillId="0" borderId="10" xfId="0" quotePrefix="1" applyNumberFormat="1" applyFont="1" applyBorder="1" applyAlignment="1">
      <alignment horizontal="center" vertical="center"/>
    </xf>
    <xf numFmtId="177" fontId="49" fillId="0" borderId="62" xfId="0" quotePrefix="1" applyNumberFormat="1" applyFont="1" applyBorder="1" applyAlignment="1">
      <alignment horizontal="center" vertical="center"/>
    </xf>
    <xf numFmtId="178" fontId="49" fillId="0" borderId="4" xfId="0" quotePrefix="1" applyNumberFormat="1" applyFont="1" applyBorder="1" applyAlignment="1">
      <alignment horizontal="center" vertical="center" shrinkToFit="1"/>
    </xf>
    <xf numFmtId="178" fontId="49" fillId="0" borderId="59" xfId="0" applyNumberFormat="1" applyFont="1" applyBorder="1" applyAlignment="1">
      <alignment horizontal="center" vertical="center"/>
    </xf>
    <xf numFmtId="177" fontId="49" fillId="0" borderId="4" xfId="0" quotePrefix="1" applyNumberFormat="1" applyFont="1" applyBorder="1" applyAlignment="1">
      <alignment horizontal="center" vertical="center"/>
    </xf>
    <xf numFmtId="177" fontId="57" fillId="3" borderId="12" xfId="0" applyNumberFormat="1" applyFont="1" applyFill="1" applyBorder="1" applyAlignment="1">
      <alignment horizontal="center" vertical="center"/>
    </xf>
    <xf numFmtId="177" fontId="79" fillId="4" borderId="13" xfId="0" applyNumberFormat="1" applyFont="1" applyFill="1" applyBorder="1" applyAlignment="1">
      <alignment horizontal="center" vertical="center"/>
    </xf>
    <xf numFmtId="177" fontId="79" fillId="4" borderId="6" xfId="0" applyNumberFormat="1" applyFont="1" applyFill="1" applyBorder="1" applyAlignment="1">
      <alignment horizontal="center" vertical="center"/>
    </xf>
    <xf numFmtId="49" fontId="26" fillId="0" borderId="6" xfId="0" applyNumberFormat="1" applyFont="1" applyBorder="1" applyAlignment="1">
      <alignment horizontal="center" vertical="center"/>
    </xf>
    <xf numFmtId="177" fontId="49" fillId="0" borderId="6" xfId="0" applyNumberFormat="1" applyFont="1" applyBorder="1" applyAlignment="1">
      <alignment horizontal="center" vertical="center" shrinkToFit="1"/>
    </xf>
    <xf numFmtId="0" fontId="26" fillId="0" borderId="4" xfId="0" applyFont="1" applyBorder="1" applyAlignment="1">
      <alignment horizontal="center" vertical="center" wrapText="1"/>
    </xf>
    <xf numFmtId="0" fontId="46" fillId="5" borderId="0" xfId="1" applyFont="1" applyFill="1" applyAlignment="1">
      <alignment horizontal="center" vertical="center"/>
    </xf>
    <xf numFmtId="0" fontId="49" fillId="2" borderId="0" xfId="0" applyFont="1" applyFill="1" applyAlignment="1">
      <alignment horizontal="center" vertical="center"/>
    </xf>
    <xf numFmtId="0" fontId="50" fillId="12" borderId="0" xfId="0" applyFont="1" applyFill="1" applyAlignment="1">
      <alignment horizontal="left" vertical="center"/>
    </xf>
    <xf numFmtId="0" fontId="50" fillId="12" borderId="3" xfId="0" applyFont="1" applyFill="1" applyBorder="1" applyAlignment="1">
      <alignment horizontal="left" vertical="center"/>
    </xf>
    <xf numFmtId="177" fontId="54" fillId="9" borderId="5" xfId="0" applyNumberFormat="1" applyFont="1" applyFill="1" applyBorder="1" applyAlignment="1">
      <alignment horizontal="center" vertical="center"/>
    </xf>
    <xf numFmtId="177" fontId="54" fillId="7" borderId="55" xfId="0" applyNumberFormat="1" applyFont="1" applyFill="1" applyBorder="1" applyAlignment="1">
      <alignment horizontal="center" vertical="center"/>
    </xf>
    <xf numFmtId="177" fontId="57" fillId="3" borderId="7" xfId="0" applyNumberFormat="1" applyFont="1" applyFill="1" applyBorder="1" applyAlignment="1">
      <alignment horizontal="center" vertical="center"/>
    </xf>
    <xf numFmtId="177" fontId="57" fillId="3" borderId="5" xfId="0" applyNumberFormat="1" applyFont="1" applyFill="1" applyBorder="1" applyAlignment="1">
      <alignment horizontal="center" vertical="center"/>
    </xf>
    <xf numFmtId="177" fontId="57" fillId="3" borderId="57" xfId="0" applyNumberFormat="1" applyFont="1" applyFill="1" applyBorder="1" applyAlignment="1">
      <alignment horizontal="center" vertical="center"/>
    </xf>
    <xf numFmtId="177" fontId="57" fillId="8" borderId="60" xfId="0" applyNumberFormat="1" applyFont="1" applyFill="1" applyBorder="1" applyAlignment="1">
      <alignment horizontal="center" vertical="center"/>
    </xf>
    <xf numFmtId="177" fontId="57" fillId="8" borderId="0" xfId="0" applyNumberFormat="1" applyFont="1" applyFill="1" applyAlignment="1">
      <alignment horizontal="center" vertical="center"/>
    </xf>
    <xf numFmtId="177" fontId="57" fillId="8" borderId="4" xfId="0" applyNumberFormat="1" applyFont="1" applyFill="1" applyBorder="1" applyAlignment="1">
      <alignment horizontal="center" vertical="center"/>
    </xf>
    <xf numFmtId="177" fontId="57" fillId="3" borderId="65" xfId="0" applyNumberFormat="1" applyFont="1" applyFill="1" applyBorder="1" applyAlignment="1">
      <alignment horizontal="center" vertical="center"/>
    </xf>
    <xf numFmtId="177" fontId="49" fillId="0" borderId="6" xfId="0" applyNumberFormat="1" applyFont="1" applyBorder="1" applyAlignment="1">
      <alignment horizontal="center" vertical="center"/>
    </xf>
    <xf numFmtId="177" fontId="26" fillId="0" borderId="60" xfId="0" applyNumberFormat="1" applyFont="1" applyBorder="1" applyAlignment="1">
      <alignment horizontal="center" vertical="center"/>
    </xf>
    <xf numFmtId="177" fontId="77" fillId="8" borderId="55" xfId="0" applyNumberFormat="1" applyFont="1" applyFill="1" applyBorder="1" applyAlignment="1">
      <alignment horizontal="center" vertical="center" wrapText="1"/>
    </xf>
    <xf numFmtId="0" fontId="45" fillId="0" borderId="0" xfId="0" applyFont="1" applyAlignment="1">
      <alignment horizontal="center" wrapText="1"/>
    </xf>
    <xf numFmtId="177" fontId="49" fillId="0" borderId="65" xfId="0" applyNumberFormat="1" applyFont="1" applyBorder="1" applyAlignment="1">
      <alignment horizontal="center" vertical="center" shrinkToFit="1"/>
    </xf>
    <xf numFmtId="177" fontId="26" fillId="0" borderId="10" xfId="0" applyNumberFormat="1" applyFont="1" applyBorder="1" applyAlignment="1">
      <alignment horizontal="center" vertical="center" wrapText="1"/>
    </xf>
    <xf numFmtId="177" fontId="57" fillId="8" borderId="65" xfId="0" applyNumberFormat="1" applyFont="1" applyFill="1" applyBorder="1" applyAlignment="1">
      <alignment horizontal="center" vertical="center"/>
    </xf>
    <xf numFmtId="0" fontId="80" fillId="0" borderId="0" xfId="0" applyFont="1" applyAlignment="1">
      <alignment horizontal="center" wrapText="1"/>
    </xf>
    <xf numFmtId="178" fontId="49" fillId="0" borderId="60" xfId="0" applyNumberFormat="1" applyFont="1" applyBorder="1" applyAlignment="1">
      <alignment horizontal="center" vertical="center"/>
    </xf>
    <xf numFmtId="178" fontId="49" fillId="0" borderId="6" xfId="0" applyNumberFormat="1" applyFont="1" applyBorder="1" applyAlignment="1">
      <alignment horizontal="center" vertical="center"/>
    </xf>
    <xf numFmtId="178" fontId="49" fillId="0" borderId="10" xfId="0" applyNumberFormat="1" applyFont="1" applyBorder="1" applyAlignment="1">
      <alignment horizontal="center" vertical="center"/>
    </xf>
    <xf numFmtId="178" fontId="49" fillId="0" borderId="62" xfId="0" applyNumberFormat="1" applyFont="1" applyBorder="1" applyAlignment="1">
      <alignment horizontal="center" vertical="center"/>
    </xf>
    <xf numFmtId="0" fontId="26" fillId="0" borderId="4" xfId="0" applyFont="1" applyBorder="1" applyAlignment="1">
      <alignment horizontal="center" vertical="center"/>
    </xf>
    <xf numFmtId="177" fontId="49" fillId="0" borderId="10" xfId="0" applyNumberFormat="1" applyFont="1" applyBorder="1" applyAlignment="1">
      <alignment horizontal="center" vertical="center"/>
    </xf>
    <xf numFmtId="177" fontId="49" fillId="0" borderId="4" xfId="0" applyNumberFormat="1" applyFont="1" applyBorder="1" applyAlignment="1">
      <alignment horizontal="center" vertical="center"/>
    </xf>
    <xf numFmtId="177" fontId="91" fillId="9" borderId="125" xfId="0" applyNumberFormat="1" applyFont="1" applyFill="1" applyBorder="1" applyAlignment="1">
      <alignment horizontal="center" vertical="center"/>
    </xf>
    <xf numFmtId="177" fontId="49" fillId="0" borderId="7" xfId="0" applyNumberFormat="1" applyFont="1" applyBorder="1" applyAlignment="1">
      <alignment horizontal="center" vertical="center" shrinkToFit="1"/>
    </xf>
    <xf numFmtId="177" fontId="49" fillId="0" borderId="13" xfId="0" applyNumberFormat="1" applyFont="1" applyBorder="1" applyAlignment="1">
      <alignment horizontal="center" vertical="center" wrapText="1"/>
    </xf>
    <xf numFmtId="177" fontId="49" fillId="0" borderId="6" xfId="0" applyNumberFormat="1" applyFont="1" applyBorder="1" applyAlignment="1">
      <alignment horizontal="center" vertical="center" wrapText="1" shrinkToFit="1"/>
    </xf>
    <xf numFmtId="177" fontId="49" fillId="0" borderId="4" xfId="0" applyNumberFormat="1" applyFont="1" applyBorder="1" applyAlignment="1">
      <alignment horizontal="center" vertical="center" shrinkToFit="1"/>
    </xf>
    <xf numFmtId="177" fontId="77" fillId="8" borderId="29" xfId="0" applyNumberFormat="1" applyFont="1" applyFill="1" applyBorder="1" applyAlignment="1">
      <alignment horizontal="center" vertical="center" wrapText="1"/>
    </xf>
    <xf numFmtId="177" fontId="79" fillId="0" borderId="10" xfId="0" applyNumberFormat="1" applyFont="1" applyBorder="1" applyAlignment="1">
      <alignment horizontal="center" vertical="center" shrinkToFit="1"/>
    </xf>
    <xf numFmtId="177" fontId="79" fillId="0" borderId="12" xfId="0" applyNumberFormat="1" applyFont="1" applyBorder="1" applyAlignment="1">
      <alignment horizontal="center" vertical="center" shrinkToFit="1"/>
    </xf>
    <xf numFmtId="0" fontId="92" fillId="0" borderId="10" xfId="0" applyFont="1" applyBorder="1" applyAlignment="1">
      <alignment horizontal="center" vertical="center"/>
    </xf>
    <xf numFmtId="177" fontId="26" fillId="0" borderId="6" xfId="0" applyNumberFormat="1" applyFont="1" applyBorder="1" applyAlignment="1">
      <alignment horizontal="center" vertical="center"/>
    </xf>
    <xf numFmtId="177" fontId="49" fillId="0" borderId="59" xfId="0" applyNumberFormat="1" applyFont="1" applyBorder="1" applyAlignment="1">
      <alignment horizontal="center" vertical="center" shrinkToFit="1"/>
    </xf>
    <xf numFmtId="177" fontId="88" fillId="0" borderId="12" xfId="0" applyNumberFormat="1" applyFont="1" applyBorder="1" applyAlignment="1">
      <alignment horizontal="center" vertical="center" shrinkToFit="1"/>
    </xf>
    <xf numFmtId="177" fontId="79" fillId="0" borderId="10" xfId="0" applyNumberFormat="1" applyFont="1" applyBorder="1" applyAlignment="1">
      <alignment horizontal="center" vertical="center" wrapText="1"/>
    </xf>
    <xf numFmtId="177" fontId="49" fillId="0" borderId="127" xfId="0" applyNumberFormat="1" applyFont="1" applyBorder="1" applyAlignment="1">
      <alignment horizontal="center" vertical="center" shrinkToFit="1"/>
    </xf>
    <xf numFmtId="177" fontId="87" fillId="0" borderId="10" xfId="0" applyNumberFormat="1" applyFont="1" applyBorder="1" applyAlignment="1">
      <alignment horizontal="center" vertical="center" shrinkToFit="1"/>
    </xf>
    <xf numFmtId="177" fontId="49" fillId="0" borderId="7" xfId="0" applyNumberFormat="1" applyFont="1" applyBorder="1" applyAlignment="1">
      <alignment horizontal="center" vertical="center" wrapText="1"/>
    </xf>
    <xf numFmtId="177" fontId="49" fillId="0" borderId="5" xfId="0" applyNumberFormat="1" applyFont="1" applyBorder="1" applyAlignment="1">
      <alignment horizontal="center" vertical="center" wrapText="1"/>
    </xf>
    <xf numFmtId="177" fontId="79" fillId="0" borderId="65" xfId="0" applyNumberFormat="1" applyFont="1" applyBorder="1" applyAlignment="1">
      <alignment horizontal="center" vertical="center" shrinkToFit="1"/>
    </xf>
    <xf numFmtId="0" fontId="80" fillId="0" borderId="0" xfId="0" applyFont="1" applyAlignment="1">
      <alignment horizontal="center"/>
    </xf>
    <xf numFmtId="0" fontId="45" fillId="0" borderId="0" xfId="0" applyFont="1" applyAlignment="1">
      <alignment horizontal="center"/>
    </xf>
    <xf numFmtId="0" fontId="26" fillId="0" borderId="10" xfId="0" applyFont="1" applyBorder="1" applyAlignment="1">
      <alignment horizontal="center" vertical="center"/>
    </xf>
    <xf numFmtId="0" fontId="26" fillId="0" borderId="12" xfId="0" applyFont="1" applyBorder="1" applyAlignment="1">
      <alignment horizontal="center" vertical="center"/>
    </xf>
    <xf numFmtId="0" fontId="26" fillId="0" borderId="11" xfId="0" applyFont="1" applyBorder="1" applyAlignment="1">
      <alignment horizontal="center" vertical="center"/>
    </xf>
    <xf numFmtId="177" fontId="81" fillId="7" borderId="82" xfId="0" applyNumberFormat="1" applyFont="1" applyFill="1" applyBorder="1" applyAlignment="1">
      <alignment horizontal="center" vertical="center"/>
    </xf>
    <xf numFmtId="177" fontId="79" fillId="0" borderId="60" xfId="0" applyNumberFormat="1" applyFont="1" applyBorder="1" applyAlignment="1">
      <alignment horizontal="center" vertical="center" shrinkToFit="1"/>
    </xf>
    <xf numFmtId="177" fontId="79" fillId="0" borderId="6" xfId="0" applyNumberFormat="1" applyFont="1" applyBorder="1" applyAlignment="1">
      <alignment horizontal="center" vertical="center" wrapText="1" shrinkToFit="1"/>
    </xf>
    <xf numFmtId="177" fontId="49" fillId="0" borderId="1" xfId="0" applyNumberFormat="1" applyFont="1" applyBorder="1" applyAlignment="1">
      <alignment horizontal="center" vertical="center" wrapText="1" shrinkToFit="1"/>
    </xf>
    <xf numFmtId="0" fontId="63" fillId="0" borderId="0" xfId="1" applyFont="1" applyAlignment="1">
      <alignment horizontal="center" vertical="center" wrapText="1"/>
    </xf>
    <xf numFmtId="0" fontId="63" fillId="0" borderId="26" xfId="1" applyFont="1" applyBorder="1" applyAlignment="1">
      <alignment horizontal="center" vertical="center" wrapText="1"/>
    </xf>
    <xf numFmtId="0" fontId="63" fillId="0" borderId="5" xfId="0" applyFont="1" applyFill="1" applyBorder="1" applyAlignment="1">
      <alignment vertical="center" wrapText="1"/>
    </xf>
    <xf numFmtId="0" fontId="63" fillId="0" borderId="15" xfId="0" applyFont="1" applyFill="1" applyBorder="1" applyAlignment="1">
      <alignment vertical="center" wrapText="1"/>
    </xf>
    <xf numFmtId="0" fontId="22" fillId="2" borderId="0" xfId="0" applyFont="1" applyFill="1" applyBorder="1" applyAlignment="1">
      <alignment horizontal="left" vertical="top" wrapText="1"/>
    </xf>
    <xf numFmtId="0" fontId="49" fillId="0" borderId="10" xfId="0" applyFont="1" applyFill="1" applyBorder="1" applyAlignment="1">
      <alignment vertical="center" wrapText="1"/>
    </xf>
    <xf numFmtId="0" fontId="49" fillId="0" borderId="11" xfId="0" applyFont="1" applyFill="1" applyBorder="1" applyAlignment="1">
      <alignment vertical="center" wrapText="1"/>
    </xf>
  </cellXfs>
  <cellStyles count="8">
    <cellStyle name="パーセント" xfId="7" builtinId="5"/>
    <cellStyle name="桁区切り" xfId="2" builtinId="6"/>
    <cellStyle name="桁区切り 2" xfId="6" xr:uid="{00000000-0005-0000-0000-000002000000}"/>
    <cellStyle name="標準" xfId="0" builtinId="0"/>
    <cellStyle name="標準 2" xfId="1" xr:uid="{00000000-0005-0000-0000-000004000000}"/>
    <cellStyle name="標準 2 2" xfId="5" xr:uid="{00000000-0005-0000-0000-000005000000}"/>
    <cellStyle name="標準 3 2 2" xfId="4" xr:uid="{00000000-0005-0000-0000-000006000000}"/>
    <cellStyle name="標準 4" xfId="3" xr:uid="{00000000-0005-0000-0000-000007000000}"/>
  </cellStyles>
  <dxfs count="83">
    <dxf>
      <fill>
        <patternFill>
          <bgColor theme="0" tint="-0.24994659260841701"/>
        </patternFill>
      </fill>
    </dxf>
    <dxf>
      <font>
        <strike val="0"/>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CCECFF"/>
      <color rgb="FFFFE5FF"/>
      <color rgb="FF29FF19"/>
      <color rgb="FF98FCA9"/>
      <color rgb="FFFFCCFF"/>
      <color rgb="FF0000FF"/>
      <color rgb="FFFF99FF"/>
      <color rgb="FF0066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238125</xdr:colOff>
      <xdr:row>660</xdr:row>
      <xdr:rowOff>428625</xdr:rowOff>
    </xdr:from>
    <xdr:to>
      <xdr:col>15</xdr:col>
      <xdr:colOff>1404217</xdr:colOff>
      <xdr:row>660</xdr:row>
      <xdr:rowOff>1513897</xdr:rowOff>
    </xdr:to>
    <xdr:sp macro="" textlink="">
      <xdr:nvSpPr>
        <xdr:cNvPr id="6" name="テキスト ボックス 23">
          <a:extLst>
            <a:ext uri="{FF2B5EF4-FFF2-40B4-BE49-F238E27FC236}">
              <a16:creationId xmlns:a16="http://schemas.microsoft.com/office/drawing/2014/main" id="{DEC72C64-325B-4413-91E9-D252CEC6BCC7}"/>
            </a:ext>
          </a:extLst>
        </xdr:cNvPr>
        <xdr:cNvSpPr txBox="1"/>
      </xdr:nvSpPr>
      <xdr:spPr>
        <a:xfrm>
          <a:off x="666750" y="272034000"/>
          <a:ext cx="6423892" cy="10852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ysClr val="windowText" lastClr="000000"/>
              </a:solidFill>
            </a:rPr>
            <a:t>【</a:t>
          </a:r>
          <a:r>
            <a:rPr kumimoji="1" lang="ja-JP" altLang="en-US" sz="900">
              <a:solidFill>
                <a:sysClr val="windowText" lastClr="000000"/>
              </a:solidFill>
            </a:rPr>
            <a:t>参考</a:t>
          </a:r>
          <a:r>
            <a:rPr kumimoji="1" lang="en-US" altLang="ja-JP" sz="900">
              <a:solidFill>
                <a:sysClr val="windowText" lastClr="000000"/>
              </a:solidFill>
            </a:rPr>
            <a:t>】</a:t>
          </a:r>
          <a:r>
            <a:rPr kumimoji="1" lang="ja-JP" altLang="en-US" sz="900">
              <a:solidFill>
                <a:sysClr val="windowText" lastClr="000000"/>
              </a:solidFill>
            </a:rPr>
            <a:t>計画初年度からの平均削減予定額が、解消すべき赤字額の合計</a:t>
          </a:r>
          <a:r>
            <a:rPr kumimoji="1" lang="en-US" altLang="ja-JP" sz="900">
              <a:solidFill>
                <a:sysClr val="windowText" lastClr="000000"/>
              </a:solidFill>
            </a:rPr>
            <a:t>10%</a:t>
          </a:r>
          <a:r>
            <a:rPr kumimoji="1" lang="ja-JP" altLang="en-US" sz="900">
              <a:solidFill>
                <a:sysClr val="windowText" lastClr="000000"/>
              </a:solidFill>
            </a:rPr>
            <a:t>以上の例</a:t>
          </a:r>
        </a:p>
        <a:p>
          <a:r>
            <a:rPr kumimoji="1" lang="ja-JP" altLang="en-US" sz="900">
              <a:solidFill>
                <a:sysClr val="windowText" lastClr="000000"/>
              </a:solidFill>
            </a:rPr>
            <a:t>　・赤字削減・解消計画は平成</a:t>
          </a:r>
          <a:r>
            <a:rPr kumimoji="1" lang="en-US" altLang="ja-JP" sz="900">
              <a:solidFill>
                <a:sysClr val="windowText" lastClr="000000"/>
              </a:solidFill>
            </a:rPr>
            <a:t>30</a:t>
          </a:r>
          <a:r>
            <a:rPr kumimoji="1" lang="ja-JP" altLang="en-US" sz="900">
              <a:solidFill>
                <a:sysClr val="windowText" lastClr="000000"/>
              </a:solidFill>
            </a:rPr>
            <a:t>年度から令和８年度まで（赤字の解消予定年度が令和７年度以降）</a:t>
          </a:r>
        </a:p>
        <a:p>
          <a:r>
            <a:rPr kumimoji="1" lang="ja-JP" altLang="en-US" sz="900">
              <a:solidFill>
                <a:sysClr val="windowText" lastClr="000000"/>
              </a:solidFill>
            </a:rPr>
            <a:t>　・当初策定した計画額（解消すべき赤字額の合計）が</a:t>
          </a:r>
          <a:r>
            <a:rPr kumimoji="1" lang="en-US" altLang="ja-JP" sz="900">
              <a:solidFill>
                <a:sysClr val="windowText" lastClr="000000"/>
              </a:solidFill>
            </a:rPr>
            <a:t>1,000</a:t>
          </a:r>
          <a:r>
            <a:rPr kumimoji="1" lang="ja-JP" altLang="en-US" sz="900">
              <a:solidFill>
                <a:sysClr val="windowText" lastClr="000000"/>
              </a:solidFill>
            </a:rPr>
            <a:t>千円（</a:t>
          </a:r>
          <a:r>
            <a:rPr kumimoji="1" lang="en-US" altLang="ja-JP" sz="900">
              <a:solidFill>
                <a:sysClr val="windowText" lastClr="000000"/>
              </a:solidFill>
            </a:rPr>
            <a:t>10</a:t>
          </a:r>
          <a:r>
            <a:rPr kumimoji="1" lang="ja-JP" altLang="en-US" sz="900">
              <a:solidFill>
                <a:sysClr val="windowText" lastClr="000000"/>
              </a:solidFill>
            </a:rPr>
            <a:t>％は</a:t>
          </a:r>
          <a:r>
            <a:rPr kumimoji="1" lang="en-US" altLang="ja-JP" sz="900">
              <a:solidFill>
                <a:sysClr val="windowText" lastClr="000000"/>
              </a:solidFill>
            </a:rPr>
            <a:t>100</a:t>
          </a:r>
          <a:r>
            <a:rPr kumimoji="1" lang="ja-JP" altLang="en-US" sz="900">
              <a:solidFill>
                <a:sysClr val="windowText" lastClr="000000"/>
              </a:solidFill>
            </a:rPr>
            <a:t>千円）</a:t>
          </a:r>
        </a:p>
        <a:p>
          <a:r>
            <a:rPr kumimoji="1" lang="ja-JP" altLang="en-US" sz="900">
              <a:solidFill>
                <a:sysClr val="windowText" lastClr="000000"/>
              </a:solidFill>
            </a:rPr>
            <a:t>　・計画初年度から令和５年度までの解消予定額の合計が</a:t>
          </a:r>
          <a:r>
            <a:rPr kumimoji="1" lang="en-US" altLang="ja-JP" sz="900">
              <a:solidFill>
                <a:sysClr val="windowText" lastClr="000000"/>
              </a:solidFill>
            </a:rPr>
            <a:t>840</a:t>
          </a:r>
          <a:r>
            <a:rPr kumimoji="1" lang="ja-JP" altLang="en-US" sz="900">
              <a:solidFill>
                <a:sysClr val="windowText" lastClr="000000"/>
              </a:solidFill>
            </a:rPr>
            <a:t>千円（７年間の平均は</a:t>
          </a:r>
          <a:r>
            <a:rPr kumimoji="1" lang="en-US" altLang="ja-JP" sz="900">
              <a:solidFill>
                <a:sysClr val="windowText" lastClr="000000"/>
              </a:solidFill>
            </a:rPr>
            <a:t>120</a:t>
          </a:r>
          <a:r>
            <a:rPr kumimoji="1" lang="ja-JP" altLang="en-US" sz="900">
              <a:solidFill>
                <a:sysClr val="windowText" lastClr="000000"/>
              </a:solidFill>
            </a:rPr>
            <a:t>千円）</a:t>
          </a:r>
        </a:p>
        <a:p>
          <a:r>
            <a:rPr kumimoji="1" lang="ja-JP" altLang="en-US" sz="900">
              <a:solidFill>
                <a:sysClr val="windowText" lastClr="000000"/>
              </a:solidFill>
            </a:rPr>
            <a:t>　上記の場合、計画初年度からの平均削減予定額（</a:t>
          </a:r>
          <a:r>
            <a:rPr kumimoji="1" lang="en-US" altLang="ja-JP" sz="900">
              <a:solidFill>
                <a:sysClr val="windowText" lastClr="000000"/>
              </a:solidFill>
            </a:rPr>
            <a:t>120</a:t>
          </a:r>
          <a:r>
            <a:rPr kumimoji="1" lang="ja-JP" altLang="en-US" sz="900">
              <a:solidFill>
                <a:sysClr val="windowText" lastClr="000000"/>
              </a:solidFill>
            </a:rPr>
            <a:t>千円）は当初策定した計画額の</a:t>
          </a:r>
          <a:r>
            <a:rPr kumimoji="1" lang="en-US" altLang="ja-JP" sz="900">
              <a:solidFill>
                <a:sysClr val="windowText" lastClr="000000"/>
              </a:solidFill>
            </a:rPr>
            <a:t>10</a:t>
          </a:r>
          <a:r>
            <a:rPr kumimoji="1" lang="ja-JP" altLang="en-US" sz="900">
              <a:solidFill>
                <a:sysClr val="windowText" lastClr="000000"/>
              </a:solidFill>
            </a:rPr>
            <a:t>％（</a:t>
          </a:r>
          <a:r>
            <a:rPr kumimoji="1" lang="en-US" altLang="ja-JP" sz="900">
              <a:solidFill>
                <a:sysClr val="windowText" lastClr="000000"/>
              </a:solidFill>
            </a:rPr>
            <a:t>100</a:t>
          </a:r>
          <a:r>
            <a:rPr kumimoji="1" lang="ja-JP" altLang="en-US" sz="900">
              <a:solidFill>
                <a:sysClr val="windowText" lastClr="000000"/>
              </a:solidFill>
            </a:rPr>
            <a:t>千円）以上である。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179294</xdr:colOff>
      <xdr:row>11</xdr:row>
      <xdr:rowOff>124666</xdr:rowOff>
    </xdr:from>
    <xdr:to>
      <xdr:col>2</xdr:col>
      <xdr:colOff>369794</xdr:colOff>
      <xdr:row>15</xdr:row>
      <xdr:rowOff>111462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79294" y="7800695"/>
          <a:ext cx="2117912" cy="1163414"/>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都道府県使用シート</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endParaRPr>
        </a:p>
        <a:p>
          <a:pPr algn="ctr"/>
          <a:r>
            <a:rPr kumimoji="1" lang="ja-JP" altLang="en-US" sz="1100" b="1">
              <a:solidFill>
                <a:srgbClr val="C00000"/>
              </a:solidFill>
              <a:latin typeface="ＭＳ ゴシック" panose="020B0609070205080204" pitchFamily="49" charset="-128"/>
              <a:ea typeface="ＭＳ ゴシック" panose="020B0609070205080204" pitchFamily="49" charset="-128"/>
            </a:rPr>
            <a:t>削除しないでください。</a:t>
          </a:r>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MUJO/Desktop/30&#24180;&#24230;&#12288;&#20132;&#20184;&#30906;&#23450;/&#12467;&#12500;&#12540;R&#20803;.5.29&#21307;&#30274;&#20445;&#38522;&#32773;&#12510;&#12473;&#12479;&#125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2068;&#21512;&#20418;/&#9675;&#35036;&#21161;&#37329;/&#35519;&#25972;&#35036;&#21161;&#37329;/&#20196;&#21644;&#65297;&#65288;&#20803;&#65289;&#24180;&#24230;&#35519;&#22519;&#34892;/09_1&#23455;&#32318;&#30906;&#23450;&#65288;&#20445;&#38522;&#32773;&#27231;&#33021;&#24375;&#21270;&#20998;&#65289;&#20107;&#21069;&#35519;&#26360;/&#65288;&#21029;&#28155;&#65289;&#35519;&#2636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協会・組合・共済・土木"/>
      <sheetName val="協会けんぽ"/>
      <sheetName val="船員保険"/>
      <sheetName val="日雇特例"/>
      <sheetName val="共済組合"/>
      <sheetName val="健保組合"/>
      <sheetName val="都道府県国保"/>
      <sheetName val="全国土木建築国保"/>
      <sheetName val="国保組合"/>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事業結果"/>
      <sheetName val="Ⅰ①"/>
      <sheetName val="Ⅰ②"/>
      <sheetName val="Ⅰ③"/>
      <sheetName val="Ⅰ④"/>
      <sheetName val="Ⅰ⑤"/>
      <sheetName val="Ⅰ⑥"/>
      <sheetName val="Ⅰ⑦"/>
      <sheetName val="Ⅱ"/>
      <sheetName val="Ⅲ①"/>
      <sheetName val="Ⅲ②"/>
      <sheetName val="Ⅲ③"/>
      <sheetName val="Ⅲ④"/>
      <sheetName val="Ⅳ①"/>
      <sheetName val="Ⅳ②"/>
      <sheetName val="Ⅳ③"/>
      <sheetName val="Ⅳ④"/>
      <sheetName val="返還額調"/>
    </sheetNames>
    <sheetDataSet>
      <sheetData sheetId="0">
        <row r="4">
          <cell r="D4"/>
          <cell r="J4"/>
        </row>
        <row r="6">
          <cell r="D6"/>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49"/>
  <sheetViews>
    <sheetView showGridLines="0" view="pageBreakPreview" zoomScaleNormal="100" zoomScaleSheetLayoutView="100" workbookViewId="0">
      <selection sqref="A1:H1"/>
    </sheetView>
  </sheetViews>
  <sheetFormatPr defaultRowHeight="18.75" x14ac:dyDescent="0.4"/>
  <cols>
    <col min="1" max="1" width="5.375" customWidth="1"/>
    <col min="2" max="2" width="3.625" customWidth="1"/>
    <col min="3" max="6" width="15.625" customWidth="1"/>
    <col min="7" max="7" width="3.625" customWidth="1"/>
    <col min="8" max="8" width="15.625" customWidth="1"/>
  </cols>
  <sheetData>
    <row r="1" spans="1:8" ht="21" customHeight="1" thickBot="1" x14ac:dyDescent="0.45">
      <c r="A1" s="387" t="s">
        <v>0</v>
      </c>
      <c r="B1" s="388"/>
      <c r="C1" s="388"/>
      <c r="D1" s="388"/>
      <c r="E1" s="388"/>
      <c r="F1" s="388"/>
      <c r="G1" s="388"/>
      <c r="H1" s="389"/>
    </row>
    <row r="2" spans="1:8" ht="36.75" customHeight="1" thickTop="1" x14ac:dyDescent="0.4">
      <c r="A2" s="390" t="s">
        <v>1</v>
      </c>
      <c r="B2" s="391"/>
      <c r="C2" s="391"/>
      <c r="D2" s="391"/>
      <c r="E2" s="391"/>
      <c r="F2" s="391"/>
      <c r="G2" s="391"/>
      <c r="H2" s="392"/>
    </row>
    <row r="3" spans="1:8" ht="37.5" customHeight="1" x14ac:dyDescent="0.4">
      <c r="A3" s="99">
        <v>-1</v>
      </c>
      <c r="B3" s="379" t="s">
        <v>2</v>
      </c>
      <c r="C3" s="379"/>
      <c r="D3" s="379"/>
      <c r="E3" s="379"/>
      <c r="F3" s="379"/>
      <c r="G3" s="379"/>
      <c r="H3" s="380"/>
    </row>
    <row r="4" spans="1:8" ht="36" customHeight="1" x14ac:dyDescent="0.4">
      <c r="A4" s="65"/>
      <c r="B4" s="5" t="s">
        <v>3</v>
      </c>
      <c r="C4" s="375" t="s">
        <v>4</v>
      </c>
      <c r="D4" s="375"/>
      <c r="E4" s="375"/>
      <c r="F4" s="375"/>
      <c r="G4" s="375"/>
      <c r="H4" s="376"/>
    </row>
    <row r="5" spans="1:8" x14ac:dyDescent="0.4">
      <c r="A5" s="65"/>
      <c r="B5" s="5" t="s">
        <v>5</v>
      </c>
      <c r="C5" s="393" t="s">
        <v>6</v>
      </c>
      <c r="D5" s="375"/>
      <c r="E5" s="375"/>
      <c r="F5" s="375"/>
      <c r="G5" s="375"/>
      <c r="H5" s="376"/>
    </row>
    <row r="6" spans="1:8" ht="158.25" customHeight="1" x14ac:dyDescent="0.4">
      <c r="A6" s="65"/>
      <c r="B6" s="5"/>
      <c r="C6" s="383" t="s">
        <v>7</v>
      </c>
      <c r="D6" s="383"/>
      <c r="E6" s="383"/>
      <c r="F6" s="383"/>
      <c r="G6" s="383"/>
      <c r="H6" s="384"/>
    </row>
    <row r="7" spans="1:8" x14ac:dyDescent="0.4">
      <c r="A7" s="65"/>
      <c r="B7" s="5" t="s">
        <v>8</v>
      </c>
      <c r="C7" s="394" t="s">
        <v>9</v>
      </c>
      <c r="D7" s="394"/>
      <c r="E7" s="394"/>
      <c r="F7" s="394"/>
      <c r="G7" s="394"/>
      <c r="H7" s="395"/>
    </row>
    <row r="8" spans="1:8" ht="24" customHeight="1" x14ac:dyDescent="0.4">
      <c r="A8" s="65"/>
      <c r="B8" s="5"/>
      <c r="C8" s="377" t="s">
        <v>10</v>
      </c>
      <c r="D8" s="377"/>
      <c r="E8" s="377"/>
      <c r="F8" s="377"/>
      <c r="G8" s="377"/>
      <c r="H8" s="378"/>
    </row>
    <row r="9" spans="1:8" ht="173.25" customHeight="1" x14ac:dyDescent="0.4">
      <c r="A9" s="66"/>
      <c r="B9" s="5" t="s">
        <v>11</v>
      </c>
      <c r="C9" s="375" t="s">
        <v>12</v>
      </c>
      <c r="D9" s="375"/>
      <c r="E9" s="375"/>
      <c r="F9" s="375"/>
      <c r="G9" s="375"/>
      <c r="H9" s="376"/>
    </row>
    <row r="10" spans="1:8" ht="18.75" customHeight="1" x14ac:dyDescent="0.4">
      <c r="A10" s="65"/>
      <c r="B10" s="5" t="s">
        <v>13</v>
      </c>
      <c r="C10" s="377" t="s">
        <v>14</v>
      </c>
      <c r="D10" s="377"/>
      <c r="E10" s="377"/>
      <c r="F10" s="377"/>
      <c r="G10" s="377"/>
      <c r="H10" s="378"/>
    </row>
    <row r="11" spans="1:8" ht="37.5" customHeight="1" x14ac:dyDescent="0.4">
      <c r="A11" s="100">
        <v>-2</v>
      </c>
      <c r="B11" s="379" t="s">
        <v>15</v>
      </c>
      <c r="C11" s="379"/>
      <c r="D11" s="379"/>
      <c r="E11" s="379"/>
      <c r="F11" s="379"/>
      <c r="G11" s="379"/>
      <c r="H11" s="380"/>
    </row>
    <row r="12" spans="1:8" ht="21" customHeight="1" x14ac:dyDescent="0.4">
      <c r="A12" s="65"/>
      <c r="B12" s="381" t="s">
        <v>16</v>
      </c>
      <c r="C12" s="381"/>
      <c r="D12" s="381"/>
      <c r="E12" s="381"/>
      <c r="F12" s="381"/>
      <c r="G12" s="381"/>
      <c r="H12" s="382"/>
    </row>
    <row r="13" spans="1:8" ht="21" customHeight="1" x14ac:dyDescent="0.4">
      <c r="A13" s="65"/>
      <c r="B13" s="381"/>
      <c r="C13" s="381"/>
      <c r="D13" s="381"/>
      <c r="E13" s="381"/>
      <c r="F13" s="381"/>
      <c r="G13" s="381"/>
      <c r="H13" s="382"/>
    </row>
    <row r="14" spans="1:8" ht="21" customHeight="1" x14ac:dyDescent="0.4">
      <c r="A14" s="65"/>
      <c r="B14" s="381"/>
      <c r="C14" s="381"/>
      <c r="D14" s="381"/>
      <c r="E14" s="381"/>
      <c r="F14" s="381"/>
      <c r="G14" s="381"/>
      <c r="H14" s="382"/>
    </row>
    <row r="15" spans="1:8" ht="37.5" customHeight="1" x14ac:dyDescent="0.4">
      <c r="A15" s="99">
        <v>-3</v>
      </c>
      <c r="B15" s="379" t="s">
        <v>17</v>
      </c>
      <c r="C15" s="379"/>
      <c r="D15" s="379"/>
      <c r="E15" s="379"/>
      <c r="F15" s="379"/>
      <c r="G15" s="379"/>
      <c r="H15" s="380"/>
    </row>
    <row r="16" spans="1:8" ht="36" customHeight="1" x14ac:dyDescent="0.4">
      <c r="A16" s="66"/>
      <c r="B16" s="5" t="s">
        <v>3</v>
      </c>
      <c r="C16" s="381" t="s">
        <v>18</v>
      </c>
      <c r="D16" s="381"/>
      <c r="E16" s="381"/>
      <c r="F16" s="381"/>
      <c r="G16" s="381"/>
      <c r="H16" s="382"/>
    </row>
    <row r="17" spans="1:8" ht="21" customHeight="1" x14ac:dyDescent="0.4">
      <c r="A17" s="65"/>
      <c r="B17" s="5" t="s">
        <v>5</v>
      </c>
      <c r="C17" s="381" t="s">
        <v>19</v>
      </c>
      <c r="D17" s="381"/>
      <c r="E17" s="381"/>
      <c r="F17" s="381"/>
      <c r="G17" s="381"/>
      <c r="H17" s="382"/>
    </row>
    <row r="18" spans="1:8" ht="29.25" customHeight="1" x14ac:dyDescent="0.4">
      <c r="A18" s="65"/>
      <c r="B18" s="5" t="s">
        <v>8</v>
      </c>
      <c r="C18" s="385" t="s">
        <v>20</v>
      </c>
      <c r="D18" s="385"/>
      <c r="E18" s="385"/>
      <c r="F18" s="385"/>
      <c r="G18" s="385"/>
      <c r="H18" s="386"/>
    </row>
    <row r="19" spans="1:8" ht="37.5" customHeight="1" x14ac:dyDescent="0.4">
      <c r="A19" s="99">
        <v>-4</v>
      </c>
      <c r="B19" s="371" t="s">
        <v>21</v>
      </c>
      <c r="C19" s="371"/>
      <c r="D19" s="371"/>
      <c r="E19" s="371"/>
      <c r="F19" s="371"/>
      <c r="G19" s="371"/>
      <c r="H19" s="372"/>
    </row>
    <row r="20" spans="1:8" ht="21" customHeight="1" x14ac:dyDescent="0.4">
      <c r="A20" s="101"/>
      <c r="B20" s="373"/>
      <c r="C20" s="373"/>
      <c r="D20" s="373"/>
      <c r="E20" s="373"/>
      <c r="F20" s="373"/>
      <c r="G20" s="373"/>
      <c r="H20" s="374"/>
    </row>
    <row r="21" spans="1:8" ht="21" customHeight="1" x14ac:dyDescent="0.4"/>
    <row r="22" spans="1:8" ht="21" customHeight="1" x14ac:dyDescent="0.4"/>
    <row r="23" spans="1:8" ht="21" customHeight="1" x14ac:dyDescent="0.4"/>
    <row r="24" spans="1:8" ht="21" customHeight="1" x14ac:dyDescent="0.4"/>
    <row r="25" spans="1:8" ht="21" customHeight="1" x14ac:dyDescent="0.4"/>
    <row r="26" spans="1:8" ht="21" customHeight="1" x14ac:dyDescent="0.4"/>
    <row r="27" spans="1:8" ht="21" customHeight="1" x14ac:dyDescent="0.4"/>
    <row r="28" spans="1:8" ht="21" customHeight="1" x14ac:dyDescent="0.4"/>
    <row r="29" spans="1:8" ht="21" customHeight="1" x14ac:dyDescent="0.4"/>
    <row r="30" spans="1:8" ht="21" customHeight="1" x14ac:dyDescent="0.4"/>
    <row r="31" spans="1:8" ht="21" customHeight="1" x14ac:dyDescent="0.4"/>
    <row r="32" spans="1:8" ht="21" customHeight="1" x14ac:dyDescent="0.4"/>
    <row r="33" ht="21" customHeight="1" x14ac:dyDescent="0.4"/>
    <row r="34" ht="21" customHeight="1" x14ac:dyDescent="0.4"/>
    <row r="35" ht="21" customHeight="1" x14ac:dyDescent="0.4"/>
    <row r="36" ht="21" customHeight="1" x14ac:dyDescent="0.4"/>
    <row r="37" ht="21" customHeight="1" x14ac:dyDescent="0.4"/>
    <row r="38" ht="21" customHeight="1" x14ac:dyDescent="0.4"/>
    <row r="39" ht="21" customHeight="1" x14ac:dyDescent="0.4"/>
    <row r="40" ht="21" customHeight="1" x14ac:dyDescent="0.4"/>
    <row r="41" ht="21" customHeight="1" x14ac:dyDescent="0.4"/>
    <row r="42" ht="21" customHeight="1" x14ac:dyDescent="0.4"/>
    <row r="43" ht="21" customHeight="1" x14ac:dyDescent="0.4"/>
    <row r="44" ht="21" customHeight="1" x14ac:dyDescent="0.4"/>
    <row r="45" ht="21" customHeight="1" x14ac:dyDescent="0.4"/>
    <row r="46" ht="21" customHeight="1" x14ac:dyDescent="0.4"/>
    <row r="47" ht="21" customHeight="1" x14ac:dyDescent="0.4"/>
    <row r="48" ht="21" customHeight="1" x14ac:dyDescent="0.4"/>
    <row r="49" ht="21" customHeight="1" x14ac:dyDescent="0.4"/>
  </sheetData>
  <sheetProtection formatCells="0" formatRows="0"/>
  <mergeCells count="17">
    <mergeCell ref="A1:H1"/>
    <mergeCell ref="A2:H2"/>
    <mergeCell ref="B3:H3"/>
    <mergeCell ref="C5:H5"/>
    <mergeCell ref="C7:H7"/>
    <mergeCell ref="B19:H20"/>
    <mergeCell ref="C4:H4"/>
    <mergeCell ref="C10:H10"/>
    <mergeCell ref="B11:H11"/>
    <mergeCell ref="B15:H15"/>
    <mergeCell ref="C16:H16"/>
    <mergeCell ref="C6:H6"/>
    <mergeCell ref="C8:H8"/>
    <mergeCell ref="C9:H9"/>
    <mergeCell ref="C17:H17"/>
    <mergeCell ref="C18:H18"/>
    <mergeCell ref="B12:H14"/>
  </mergeCells>
  <phoneticPr fontId="1"/>
  <pageMargins left="0.7" right="0.7" top="0.75" bottom="0.75" header="0.3" footer="0.3"/>
  <pageSetup paperSize="9" scale="77"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AA720"/>
  <sheetViews>
    <sheetView showGridLines="0" tabSelected="1" view="pageBreakPreview" topLeftCell="A280" zoomScaleNormal="90" zoomScaleSheetLayoutView="100" workbookViewId="0">
      <selection activeCell="B286" sqref="B286"/>
    </sheetView>
  </sheetViews>
  <sheetFormatPr defaultRowHeight="18.75" x14ac:dyDescent="0.4"/>
  <cols>
    <col min="1" max="1" width="5.625" style="42" customWidth="1"/>
    <col min="2" max="2" width="3.5" customWidth="1"/>
    <col min="3" max="14" width="3.625" customWidth="1"/>
    <col min="15" max="15" width="22" customWidth="1"/>
    <col min="16" max="16" width="21.25" customWidth="1"/>
    <col min="17" max="17" width="3.625" customWidth="1"/>
    <col min="18" max="18" width="5.625" customWidth="1"/>
    <col min="19" max="19" width="9.75" bestFit="1" customWidth="1"/>
    <col min="20" max="20" width="5.75" customWidth="1"/>
    <col min="21" max="21" width="9.375" bestFit="1" customWidth="1"/>
    <col min="25" max="25" width="9.375" bestFit="1" customWidth="1"/>
  </cols>
  <sheetData>
    <row r="1" spans="1:21" ht="20.25" thickBot="1" x14ac:dyDescent="0.45">
      <c r="B1" s="503" t="s">
        <v>22</v>
      </c>
      <c r="C1" s="503"/>
      <c r="D1" s="503"/>
      <c r="E1" s="503"/>
      <c r="F1" s="503"/>
      <c r="G1" s="503"/>
      <c r="H1" s="503"/>
      <c r="I1" s="503"/>
      <c r="J1" s="43"/>
      <c r="K1" s="44"/>
      <c r="L1" s="44"/>
      <c r="M1" s="44"/>
      <c r="N1" s="44"/>
      <c r="O1" s="44"/>
      <c r="P1" s="44"/>
      <c r="R1" s="45"/>
      <c r="S1" s="46" t="str">
        <f>IF(COUNTIF(T:T,"×")&gt;0,"ＮＧ","ＯＫ")</f>
        <v>ＮＧ</v>
      </c>
      <c r="T1" s="47" t="s">
        <v>23</v>
      </c>
    </row>
    <row r="2" spans="1:21" ht="21" customHeight="1" x14ac:dyDescent="0.4">
      <c r="B2" s="44"/>
      <c r="C2" s="44"/>
      <c r="D2" s="44"/>
      <c r="E2" s="44"/>
      <c r="F2" s="44"/>
      <c r="G2" s="44"/>
      <c r="H2" s="44"/>
      <c r="I2" s="44"/>
      <c r="J2" s="44"/>
      <c r="K2" s="488" t="s">
        <v>24</v>
      </c>
      <c r="L2" s="489"/>
      <c r="M2" s="489"/>
      <c r="N2" s="489"/>
      <c r="O2" s="490"/>
      <c r="P2" s="96"/>
      <c r="R2" s="48" t="s">
        <v>25</v>
      </c>
    </row>
    <row r="3" spans="1:21" ht="44.45" customHeight="1" thickBot="1" x14ac:dyDescent="0.45">
      <c r="B3" s="44"/>
      <c r="C3" s="44"/>
      <c r="D3" s="44"/>
      <c r="E3" s="44"/>
      <c r="F3" s="44"/>
      <c r="G3" s="44"/>
      <c r="H3" s="44"/>
      <c r="I3" s="44"/>
      <c r="J3" s="44"/>
      <c r="K3" s="510" t="s">
        <v>26</v>
      </c>
      <c r="L3" s="511"/>
      <c r="M3" s="511"/>
      <c r="N3" s="511"/>
      <c r="O3" s="512"/>
      <c r="P3" s="97"/>
      <c r="R3" s="45"/>
      <c r="T3" s="49" t="str">
        <f>IF(OR(P2="",P2="都道府県コード"),"×","")</f>
        <v>×</v>
      </c>
      <c r="U3" t="s">
        <v>27</v>
      </c>
    </row>
    <row r="4" spans="1:21" ht="21" customHeight="1" x14ac:dyDescent="0.4">
      <c r="A4" s="42" t="s">
        <v>28</v>
      </c>
      <c r="B4" s="44"/>
      <c r="C4" s="44"/>
      <c r="D4" s="44"/>
      <c r="E4" s="44"/>
      <c r="F4" s="44"/>
      <c r="G4" s="44"/>
      <c r="H4" s="44"/>
      <c r="I4" s="44"/>
      <c r="J4" s="44"/>
      <c r="K4" s="50"/>
      <c r="L4" s="50"/>
      <c r="M4" s="50"/>
      <c r="N4" s="50"/>
      <c r="O4" s="44"/>
      <c r="P4" s="44"/>
      <c r="T4" s="49" t="str">
        <f>IF(SUM(P3)=0,"×","")</f>
        <v>×</v>
      </c>
      <c r="U4" t="s">
        <v>29</v>
      </c>
    </row>
    <row r="5" spans="1:21" ht="21" customHeight="1" x14ac:dyDescent="0.4">
      <c r="A5" s="42" t="s">
        <v>30</v>
      </c>
      <c r="B5" s="478" t="s">
        <v>31</v>
      </c>
      <c r="C5" s="478"/>
      <c r="D5" s="478"/>
      <c r="E5" s="478"/>
      <c r="F5" s="478"/>
      <c r="G5" s="478"/>
      <c r="H5" s="478"/>
      <c r="I5" s="478"/>
      <c r="J5" s="478"/>
      <c r="K5" s="478"/>
      <c r="L5" s="478"/>
      <c r="M5" s="478"/>
      <c r="N5" s="478"/>
      <c r="O5" s="478"/>
      <c r="P5" s="478"/>
    </row>
    <row r="6" spans="1:21" ht="21" customHeight="1" x14ac:dyDescent="0.4">
      <c r="A6" s="42" t="s">
        <v>32</v>
      </c>
      <c r="B6" s="51"/>
      <c r="C6" s="51"/>
      <c r="D6" s="51"/>
      <c r="E6" s="51"/>
      <c r="F6" s="51"/>
      <c r="G6" s="51"/>
      <c r="H6" s="51"/>
      <c r="I6" s="51"/>
      <c r="J6" s="51"/>
      <c r="K6" s="51"/>
      <c r="L6" s="51"/>
      <c r="M6" s="51"/>
      <c r="N6" s="51"/>
      <c r="O6" s="51"/>
      <c r="P6" s="51"/>
    </row>
    <row r="7" spans="1:21" ht="21" customHeight="1" x14ac:dyDescent="0.4">
      <c r="B7" s="479" t="s">
        <v>33</v>
      </c>
      <c r="C7" s="479"/>
      <c r="D7" s="479"/>
      <c r="E7" s="479"/>
      <c r="F7" s="479"/>
      <c r="G7" s="479"/>
      <c r="H7" s="479"/>
      <c r="I7" s="479"/>
      <c r="J7" s="479"/>
      <c r="K7" s="479"/>
      <c r="L7" s="479"/>
      <c r="M7" s="479"/>
      <c r="N7" s="479"/>
      <c r="O7" s="479"/>
      <c r="P7" s="479"/>
    </row>
    <row r="8" spans="1:21" ht="21" customHeight="1" x14ac:dyDescent="0.4">
      <c r="B8" s="480" t="s">
        <v>34</v>
      </c>
      <c r="C8" s="480"/>
      <c r="D8" s="480"/>
      <c r="E8" s="480"/>
      <c r="F8" s="480"/>
      <c r="G8" s="480"/>
      <c r="H8" s="480"/>
      <c r="I8" s="480"/>
      <c r="J8" s="480"/>
      <c r="K8" s="480"/>
      <c r="L8" s="480"/>
      <c r="M8" s="480"/>
      <c r="N8" s="480"/>
      <c r="O8" s="480"/>
      <c r="P8" s="480"/>
    </row>
    <row r="9" spans="1:21" ht="21" customHeight="1" x14ac:dyDescent="0.4">
      <c r="B9" s="480"/>
      <c r="C9" s="480"/>
      <c r="D9" s="480"/>
      <c r="E9" s="480"/>
      <c r="F9" s="480"/>
      <c r="G9" s="480"/>
      <c r="H9" s="480"/>
      <c r="I9" s="480"/>
      <c r="J9" s="480"/>
      <c r="K9" s="480"/>
      <c r="L9" s="480"/>
      <c r="M9" s="480"/>
      <c r="N9" s="480"/>
      <c r="O9" s="480"/>
      <c r="P9" s="480"/>
    </row>
    <row r="10" spans="1:21" ht="21" customHeight="1" x14ac:dyDescent="0.4">
      <c r="B10" s="379" t="s">
        <v>35</v>
      </c>
      <c r="C10" s="379"/>
      <c r="D10" s="379"/>
      <c r="E10" s="379"/>
      <c r="F10" s="379"/>
      <c r="G10" s="379"/>
      <c r="H10" s="379"/>
      <c r="I10" s="379"/>
      <c r="J10" s="379"/>
      <c r="K10" s="379"/>
      <c r="L10" s="379"/>
      <c r="M10" s="379"/>
      <c r="N10" s="379"/>
      <c r="O10" s="379"/>
      <c r="P10" s="379"/>
    </row>
    <row r="11" spans="1:21" ht="21" customHeight="1" x14ac:dyDescent="0.4">
      <c r="B11" s="75"/>
      <c r="C11" s="473" t="s">
        <v>36</v>
      </c>
      <c r="D11" s="473"/>
      <c r="E11" s="473"/>
      <c r="F11" s="473"/>
      <c r="G11" s="473"/>
      <c r="H11" s="473"/>
      <c r="I11" s="473"/>
      <c r="J11" s="473"/>
      <c r="K11" s="473"/>
      <c r="L11" s="473"/>
      <c r="M11" s="473"/>
      <c r="N11" s="473"/>
      <c r="O11" s="473"/>
      <c r="P11" s="271" t="s">
        <v>37</v>
      </c>
    </row>
    <row r="12" spans="1:21" ht="30" customHeight="1" x14ac:dyDescent="0.4">
      <c r="A12" s="42" t="s">
        <v>38</v>
      </c>
      <c r="B12" s="75"/>
      <c r="C12" s="470" t="s">
        <v>39</v>
      </c>
      <c r="D12" s="470"/>
      <c r="E12" s="470"/>
      <c r="F12" s="470"/>
      <c r="G12" s="470"/>
      <c r="H12" s="470"/>
      <c r="I12" s="470"/>
      <c r="J12" s="470"/>
      <c r="K12" s="470"/>
      <c r="L12" s="470"/>
      <c r="M12" s="470"/>
      <c r="N12" s="470"/>
      <c r="O12" s="470"/>
      <c r="P12" s="287"/>
    </row>
    <row r="13" spans="1:21" ht="21" customHeight="1" x14ac:dyDescent="0.4">
      <c r="A13" s="42" t="s">
        <v>40</v>
      </c>
      <c r="B13" s="75"/>
      <c r="C13" s="470" t="s">
        <v>41</v>
      </c>
      <c r="D13" s="470"/>
      <c r="E13" s="470"/>
      <c r="F13" s="470"/>
      <c r="G13" s="470"/>
      <c r="H13" s="470"/>
      <c r="I13" s="470"/>
      <c r="J13" s="470"/>
      <c r="K13" s="470"/>
      <c r="L13" s="470"/>
      <c r="M13" s="470"/>
      <c r="N13" s="470"/>
      <c r="O13" s="470"/>
      <c r="P13" s="287"/>
    </row>
    <row r="14" spans="1:21" ht="49.5" customHeight="1" x14ac:dyDescent="0.4">
      <c r="A14" s="42" t="s">
        <v>42</v>
      </c>
      <c r="B14" s="75"/>
      <c r="C14" s="405" t="s">
        <v>43</v>
      </c>
      <c r="D14" s="406"/>
      <c r="E14" s="406"/>
      <c r="F14" s="406"/>
      <c r="G14" s="406"/>
      <c r="H14" s="406"/>
      <c r="I14" s="406"/>
      <c r="J14" s="406"/>
      <c r="K14" s="406"/>
      <c r="L14" s="406"/>
      <c r="M14" s="406"/>
      <c r="N14" s="406"/>
      <c r="O14" s="407"/>
      <c r="P14" s="471"/>
    </row>
    <row r="15" spans="1:21" ht="50.1" customHeight="1" x14ac:dyDescent="0.4">
      <c r="B15" s="75"/>
      <c r="C15" s="408"/>
      <c r="D15" s="409"/>
      <c r="E15" s="409"/>
      <c r="F15" s="409"/>
      <c r="G15" s="409"/>
      <c r="H15" s="409"/>
      <c r="I15" s="409"/>
      <c r="J15" s="409"/>
      <c r="K15" s="409"/>
      <c r="L15" s="409"/>
      <c r="M15" s="409"/>
      <c r="N15" s="409"/>
      <c r="O15" s="410"/>
      <c r="P15" s="472"/>
    </row>
    <row r="16" spans="1:21" ht="30" customHeight="1" x14ac:dyDescent="0.4">
      <c r="B16" s="75"/>
      <c r="C16" s="485"/>
      <c r="D16" s="470" t="s">
        <v>44</v>
      </c>
      <c r="E16" s="470"/>
      <c r="F16" s="470"/>
      <c r="G16" s="470"/>
      <c r="H16" s="470"/>
      <c r="I16" s="470"/>
      <c r="J16" s="470"/>
      <c r="K16" s="470"/>
      <c r="L16" s="470"/>
      <c r="M16" s="470"/>
      <c r="N16" s="470"/>
      <c r="O16" s="470"/>
      <c r="P16" s="472"/>
    </row>
    <row r="17" spans="1:16" ht="30" customHeight="1" x14ac:dyDescent="0.4">
      <c r="B17" s="75"/>
      <c r="C17" s="485"/>
      <c r="D17" s="470" t="s">
        <v>45</v>
      </c>
      <c r="E17" s="470"/>
      <c r="F17" s="470"/>
      <c r="G17" s="470"/>
      <c r="H17" s="470"/>
      <c r="I17" s="470"/>
      <c r="J17" s="470"/>
      <c r="K17" s="470"/>
      <c r="L17" s="470"/>
      <c r="M17" s="470"/>
      <c r="N17" s="470"/>
      <c r="O17" s="470"/>
      <c r="P17" s="472"/>
    </row>
    <row r="18" spans="1:16" ht="30" customHeight="1" x14ac:dyDescent="0.4">
      <c r="B18" s="75"/>
      <c r="C18" s="485"/>
      <c r="D18" s="470" t="s">
        <v>46</v>
      </c>
      <c r="E18" s="470"/>
      <c r="F18" s="470"/>
      <c r="G18" s="470"/>
      <c r="H18" s="470"/>
      <c r="I18" s="470"/>
      <c r="J18" s="470"/>
      <c r="K18" s="470"/>
      <c r="L18" s="470"/>
      <c r="M18" s="470"/>
      <c r="N18" s="470"/>
      <c r="O18" s="470"/>
      <c r="P18" s="472"/>
    </row>
    <row r="19" spans="1:16" ht="30" customHeight="1" x14ac:dyDescent="0.4">
      <c r="A19" s="42" t="s">
        <v>47</v>
      </c>
      <c r="B19" s="75"/>
      <c r="C19" s="455" t="s">
        <v>48</v>
      </c>
      <c r="D19" s="456"/>
      <c r="E19" s="456"/>
      <c r="F19" s="456"/>
      <c r="G19" s="456"/>
      <c r="H19" s="456"/>
      <c r="I19" s="456"/>
      <c r="J19" s="456"/>
      <c r="K19" s="456"/>
      <c r="L19" s="456"/>
      <c r="M19" s="456"/>
      <c r="N19" s="456"/>
      <c r="O19" s="509"/>
      <c r="P19" s="288"/>
    </row>
    <row r="20" spans="1:16" ht="30" customHeight="1" x14ac:dyDescent="0.4">
      <c r="A20" s="42" t="s">
        <v>49</v>
      </c>
      <c r="B20" s="75"/>
      <c r="C20" s="455" t="s">
        <v>50</v>
      </c>
      <c r="D20" s="456"/>
      <c r="E20" s="456"/>
      <c r="F20" s="456"/>
      <c r="G20" s="456"/>
      <c r="H20" s="456"/>
      <c r="I20" s="456"/>
      <c r="J20" s="456"/>
      <c r="K20" s="456"/>
      <c r="L20" s="456"/>
      <c r="M20" s="456"/>
      <c r="N20" s="456"/>
      <c r="O20" s="509"/>
      <c r="P20" s="287"/>
    </row>
    <row r="21" spans="1:16" ht="30" customHeight="1" x14ac:dyDescent="0.4">
      <c r="A21" s="42" t="s">
        <v>51</v>
      </c>
      <c r="B21" s="75"/>
      <c r="C21" s="470" t="s">
        <v>52</v>
      </c>
      <c r="D21" s="470"/>
      <c r="E21" s="470"/>
      <c r="F21" s="470"/>
      <c r="G21" s="470"/>
      <c r="H21" s="470"/>
      <c r="I21" s="470"/>
      <c r="J21" s="470"/>
      <c r="K21" s="470"/>
      <c r="L21" s="470"/>
      <c r="M21" s="470"/>
      <c r="N21" s="470"/>
      <c r="O21" s="470"/>
      <c r="P21" s="287"/>
    </row>
    <row r="22" spans="1:16" ht="21" customHeight="1" x14ac:dyDescent="0.4">
      <c r="A22" s="42" t="s">
        <v>53</v>
      </c>
      <c r="B22" s="75"/>
      <c r="C22" s="470" t="s">
        <v>54</v>
      </c>
      <c r="D22" s="470"/>
      <c r="E22" s="470"/>
      <c r="F22" s="470"/>
      <c r="G22" s="470"/>
      <c r="H22" s="470"/>
      <c r="I22" s="470"/>
      <c r="J22" s="470"/>
      <c r="K22" s="470"/>
      <c r="L22" s="470"/>
      <c r="M22" s="470"/>
      <c r="N22" s="470"/>
      <c r="O22" s="470"/>
      <c r="P22" s="471"/>
    </row>
    <row r="23" spans="1:16" ht="21" customHeight="1" x14ac:dyDescent="0.4">
      <c r="B23" s="75"/>
      <c r="C23" s="487"/>
      <c r="D23" s="470"/>
      <c r="E23" s="470"/>
      <c r="F23" s="470"/>
      <c r="G23" s="470"/>
      <c r="H23" s="470"/>
      <c r="I23" s="470"/>
      <c r="J23" s="470"/>
      <c r="K23" s="470"/>
      <c r="L23" s="470"/>
      <c r="M23" s="470"/>
      <c r="N23" s="470"/>
      <c r="O23" s="470"/>
      <c r="P23" s="472"/>
    </row>
    <row r="24" spans="1:16" ht="30" customHeight="1" x14ac:dyDescent="0.4">
      <c r="B24" s="75"/>
      <c r="C24" s="485"/>
      <c r="D24" s="470" t="s">
        <v>44</v>
      </c>
      <c r="E24" s="470"/>
      <c r="F24" s="470"/>
      <c r="G24" s="470"/>
      <c r="H24" s="470"/>
      <c r="I24" s="470"/>
      <c r="J24" s="470"/>
      <c r="K24" s="470"/>
      <c r="L24" s="470"/>
      <c r="M24" s="470"/>
      <c r="N24" s="470"/>
      <c r="O24" s="470"/>
      <c r="P24" s="472"/>
    </row>
    <row r="25" spans="1:16" ht="30" customHeight="1" x14ac:dyDescent="0.4">
      <c r="B25" s="75"/>
      <c r="C25" s="485"/>
      <c r="D25" s="470" t="s">
        <v>45</v>
      </c>
      <c r="E25" s="470"/>
      <c r="F25" s="470"/>
      <c r="G25" s="470"/>
      <c r="H25" s="470"/>
      <c r="I25" s="470"/>
      <c r="J25" s="470"/>
      <c r="K25" s="470"/>
      <c r="L25" s="470"/>
      <c r="M25" s="470"/>
      <c r="N25" s="470"/>
      <c r="O25" s="470"/>
      <c r="P25" s="472"/>
    </row>
    <row r="26" spans="1:16" ht="30" customHeight="1" x14ac:dyDescent="0.4">
      <c r="B26" s="75"/>
      <c r="C26" s="486"/>
      <c r="D26" s="470" t="s">
        <v>46</v>
      </c>
      <c r="E26" s="470"/>
      <c r="F26" s="470"/>
      <c r="G26" s="470"/>
      <c r="H26" s="470"/>
      <c r="I26" s="470"/>
      <c r="J26" s="470"/>
      <c r="K26" s="470"/>
      <c r="L26" s="470"/>
      <c r="M26" s="470"/>
      <c r="N26" s="470"/>
      <c r="O26" s="470"/>
      <c r="P26" s="476"/>
    </row>
    <row r="27" spans="1:16" ht="9.75" customHeight="1" x14ac:dyDescent="0.4">
      <c r="B27" s="75"/>
      <c r="C27" s="63"/>
      <c r="D27" s="75"/>
      <c r="E27" s="75"/>
      <c r="F27" s="75"/>
      <c r="G27" s="75"/>
      <c r="H27" s="75"/>
      <c r="I27" s="75"/>
      <c r="J27" s="75"/>
      <c r="K27" s="75"/>
      <c r="L27" s="75"/>
      <c r="M27" s="75"/>
      <c r="N27" s="75"/>
      <c r="O27" s="75"/>
      <c r="P27" s="75"/>
    </row>
    <row r="28" spans="1:16" ht="11.1" customHeight="1" x14ac:dyDescent="0.4">
      <c r="B28" s="63"/>
      <c r="C28" s="289"/>
      <c r="D28" s="289"/>
      <c r="E28" s="289"/>
      <c r="F28" s="289"/>
      <c r="G28" s="289"/>
      <c r="H28" s="289"/>
      <c r="I28" s="289"/>
      <c r="J28" s="289"/>
      <c r="K28" s="289"/>
      <c r="L28" s="289"/>
      <c r="M28" s="289"/>
      <c r="N28" s="289"/>
      <c r="O28" s="289"/>
      <c r="P28" s="289"/>
    </row>
    <row r="29" spans="1:16" ht="21" customHeight="1" x14ac:dyDescent="0.4">
      <c r="B29" s="379" t="s">
        <v>55</v>
      </c>
      <c r="C29" s="379"/>
      <c r="D29" s="379"/>
      <c r="E29" s="379"/>
      <c r="F29" s="379"/>
      <c r="G29" s="379"/>
      <c r="H29" s="379"/>
      <c r="I29" s="379"/>
      <c r="J29" s="379"/>
      <c r="K29" s="379"/>
      <c r="L29" s="379"/>
      <c r="M29" s="379"/>
      <c r="N29" s="379"/>
      <c r="O29" s="379"/>
      <c r="P29" s="379"/>
    </row>
    <row r="30" spans="1:16" ht="21" customHeight="1" x14ac:dyDescent="0.4">
      <c r="B30" s="75"/>
      <c r="C30" s="473" t="s">
        <v>36</v>
      </c>
      <c r="D30" s="473"/>
      <c r="E30" s="473"/>
      <c r="F30" s="473"/>
      <c r="G30" s="473"/>
      <c r="H30" s="473"/>
      <c r="I30" s="473"/>
      <c r="J30" s="473"/>
      <c r="K30" s="473"/>
      <c r="L30" s="473"/>
      <c r="M30" s="473"/>
      <c r="N30" s="473"/>
      <c r="O30" s="473"/>
      <c r="P30" s="271" t="s">
        <v>37</v>
      </c>
    </row>
    <row r="31" spans="1:16" ht="16.899999999999999" customHeight="1" x14ac:dyDescent="0.4">
      <c r="A31" s="533" t="s">
        <v>56</v>
      </c>
      <c r="B31" s="75"/>
      <c r="C31" s="470" t="s">
        <v>39</v>
      </c>
      <c r="D31" s="470"/>
      <c r="E31" s="470"/>
      <c r="F31" s="470"/>
      <c r="G31" s="470"/>
      <c r="H31" s="470"/>
      <c r="I31" s="470"/>
      <c r="J31" s="470"/>
      <c r="K31" s="470"/>
      <c r="L31" s="470"/>
      <c r="M31" s="470"/>
      <c r="N31" s="470"/>
      <c r="O31" s="470"/>
      <c r="P31" s="477"/>
    </row>
    <row r="32" spans="1:16" ht="16.899999999999999" customHeight="1" x14ac:dyDescent="0.4">
      <c r="A32" s="533"/>
      <c r="B32" s="75"/>
      <c r="C32" s="470"/>
      <c r="D32" s="470"/>
      <c r="E32" s="470"/>
      <c r="F32" s="470"/>
      <c r="G32" s="470"/>
      <c r="H32" s="470"/>
      <c r="I32" s="470"/>
      <c r="J32" s="470"/>
      <c r="K32" s="470"/>
      <c r="L32" s="470"/>
      <c r="M32" s="470"/>
      <c r="N32" s="470"/>
      <c r="O32" s="470"/>
      <c r="P32" s="477"/>
    </row>
    <row r="33" spans="1:16" ht="16.899999999999999" customHeight="1" x14ac:dyDescent="0.4">
      <c r="A33" s="42" t="s">
        <v>57</v>
      </c>
      <c r="B33" s="75"/>
      <c r="C33" s="470" t="s">
        <v>58</v>
      </c>
      <c r="D33" s="470"/>
      <c r="E33" s="470"/>
      <c r="F33" s="470"/>
      <c r="G33" s="470"/>
      <c r="H33" s="470"/>
      <c r="I33" s="470"/>
      <c r="J33" s="470"/>
      <c r="K33" s="470"/>
      <c r="L33" s="470"/>
      <c r="M33" s="470"/>
      <c r="N33" s="470"/>
      <c r="O33" s="470"/>
      <c r="P33" s="287"/>
    </row>
    <row r="34" spans="1:16" ht="50.1" customHeight="1" x14ac:dyDescent="0.4">
      <c r="A34" s="217" t="s">
        <v>59</v>
      </c>
      <c r="B34" s="75"/>
      <c r="C34" s="470" t="s">
        <v>60</v>
      </c>
      <c r="D34" s="470"/>
      <c r="E34" s="470"/>
      <c r="F34" s="470"/>
      <c r="G34" s="470"/>
      <c r="H34" s="470"/>
      <c r="I34" s="470"/>
      <c r="J34" s="470"/>
      <c r="K34" s="470"/>
      <c r="L34" s="470"/>
      <c r="M34" s="470"/>
      <c r="N34" s="470"/>
      <c r="O34" s="470"/>
      <c r="P34" s="471"/>
    </row>
    <row r="35" spans="1:16" ht="50.1" customHeight="1" x14ac:dyDescent="0.4">
      <c r="A35" s="59"/>
      <c r="B35" s="75"/>
      <c r="C35" s="487"/>
      <c r="D35" s="470"/>
      <c r="E35" s="470"/>
      <c r="F35" s="470"/>
      <c r="G35" s="470"/>
      <c r="H35" s="470"/>
      <c r="I35" s="470"/>
      <c r="J35" s="470"/>
      <c r="K35" s="470"/>
      <c r="L35" s="470"/>
      <c r="M35" s="470"/>
      <c r="N35" s="470"/>
      <c r="O35" s="470"/>
      <c r="P35" s="472"/>
    </row>
    <row r="36" spans="1:16" ht="30" customHeight="1" x14ac:dyDescent="0.4">
      <c r="B36" s="75"/>
      <c r="C36" s="485"/>
      <c r="D36" s="470" t="s">
        <v>44</v>
      </c>
      <c r="E36" s="470"/>
      <c r="F36" s="470"/>
      <c r="G36" s="470"/>
      <c r="H36" s="470"/>
      <c r="I36" s="470"/>
      <c r="J36" s="470"/>
      <c r="K36" s="470"/>
      <c r="L36" s="470"/>
      <c r="M36" s="470"/>
      <c r="N36" s="470"/>
      <c r="O36" s="470"/>
      <c r="P36" s="472"/>
    </row>
    <row r="37" spans="1:16" ht="30" customHeight="1" x14ac:dyDescent="0.4">
      <c r="B37" s="75"/>
      <c r="C37" s="485"/>
      <c r="D37" s="470" t="s">
        <v>45</v>
      </c>
      <c r="E37" s="470"/>
      <c r="F37" s="470"/>
      <c r="G37" s="470"/>
      <c r="H37" s="470"/>
      <c r="I37" s="470"/>
      <c r="J37" s="470"/>
      <c r="K37" s="470"/>
      <c r="L37" s="470"/>
      <c r="M37" s="470"/>
      <c r="N37" s="470"/>
      <c r="O37" s="470"/>
      <c r="P37" s="472"/>
    </row>
    <row r="38" spans="1:16" ht="30" customHeight="1" x14ac:dyDescent="0.4">
      <c r="B38" s="75"/>
      <c r="C38" s="485"/>
      <c r="D38" s="470" t="s">
        <v>46</v>
      </c>
      <c r="E38" s="470"/>
      <c r="F38" s="470"/>
      <c r="G38" s="470"/>
      <c r="H38" s="470"/>
      <c r="I38" s="470"/>
      <c r="J38" s="470"/>
      <c r="K38" s="470"/>
      <c r="L38" s="470"/>
      <c r="M38" s="470"/>
      <c r="N38" s="470"/>
      <c r="O38" s="470"/>
      <c r="P38" s="472"/>
    </row>
    <row r="39" spans="1:16" ht="16.899999999999999" customHeight="1" x14ac:dyDescent="0.4">
      <c r="A39" s="533" t="s">
        <v>61</v>
      </c>
      <c r="B39" s="75"/>
      <c r="C39" s="470" t="s">
        <v>48</v>
      </c>
      <c r="D39" s="470"/>
      <c r="E39" s="470"/>
      <c r="F39" s="470"/>
      <c r="G39" s="470"/>
      <c r="H39" s="470"/>
      <c r="I39" s="470"/>
      <c r="J39" s="470"/>
      <c r="K39" s="470"/>
      <c r="L39" s="470"/>
      <c r="M39" s="470"/>
      <c r="N39" s="470"/>
      <c r="O39" s="470"/>
      <c r="P39" s="477"/>
    </row>
    <row r="40" spans="1:16" ht="16.899999999999999" customHeight="1" x14ac:dyDescent="0.4">
      <c r="A40" s="533"/>
      <c r="B40" s="75"/>
      <c r="C40" s="470"/>
      <c r="D40" s="470"/>
      <c r="E40" s="470"/>
      <c r="F40" s="470"/>
      <c r="G40" s="470"/>
      <c r="H40" s="470"/>
      <c r="I40" s="470"/>
      <c r="J40" s="470"/>
      <c r="K40" s="470"/>
      <c r="L40" s="470"/>
      <c r="M40" s="470"/>
      <c r="N40" s="470"/>
      <c r="O40" s="470"/>
      <c r="P40" s="477"/>
    </row>
    <row r="41" spans="1:16" ht="34.15" customHeight="1" x14ac:dyDescent="0.4">
      <c r="A41" s="42" t="s">
        <v>62</v>
      </c>
      <c r="B41" s="75"/>
      <c r="C41" s="470" t="s">
        <v>63</v>
      </c>
      <c r="D41" s="470"/>
      <c r="E41" s="470"/>
      <c r="F41" s="470"/>
      <c r="G41" s="470"/>
      <c r="H41" s="470"/>
      <c r="I41" s="470"/>
      <c r="J41" s="470"/>
      <c r="K41" s="470"/>
      <c r="L41" s="470"/>
      <c r="M41" s="470"/>
      <c r="N41" s="470"/>
      <c r="O41" s="470"/>
      <c r="P41" s="287"/>
    </row>
    <row r="42" spans="1:16" ht="34.15" customHeight="1" x14ac:dyDescent="0.4">
      <c r="A42" s="42" t="s">
        <v>64</v>
      </c>
      <c r="B42" s="75"/>
      <c r="C42" s="470" t="s">
        <v>52</v>
      </c>
      <c r="D42" s="470"/>
      <c r="E42" s="470"/>
      <c r="F42" s="470"/>
      <c r="G42" s="470"/>
      <c r="H42" s="470"/>
      <c r="I42" s="470"/>
      <c r="J42" s="470"/>
      <c r="K42" s="470"/>
      <c r="L42" s="470"/>
      <c r="M42" s="470"/>
      <c r="N42" s="470"/>
      <c r="O42" s="470"/>
      <c r="P42" s="287"/>
    </row>
    <row r="43" spans="1:16" x14ac:dyDescent="0.4">
      <c r="A43" s="42" t="s">
        <v>65</v>
      </c>
      <c r="B43" s="75"/>
      <c r="C43" s="470" t="s">
        <v>66</v>
      </c>
      <c r="D43" s="470"/>
      <c r="E43" s="470"/>
      <c r="F43" s="470"/>
      <c r="G43" s="470"/>
      <c r="H43" s="470"/>
      <c r="I43" s="470"/>
      <c r="J43" s="470"/>
      <c r="K43" s="470"/>
      <c r="L43" s="470"/>
      <c r="M43" s="470"/>
      <c r="N43" s="470"/>
      <c r="O43" s="470"/>
      <c r="P43" s="471"/>
    </row>
    <row r="44" spans="1:16" x14ac:dyDescent="0.4">
      <c r="A44" s="59"/>
      <c r="B44" s="75"/>
      <c r="C44" s="487"/>
      <c r="D44" s="470"/>
      <c r="E44" s="470"/>
      <c r="F44" s="470"/>
      <c r="G44" s="470"/>
      <c r="H44" s="470"/>
      <c r="I44" s="470"/>
      <c r="J44" s="470"/>
      <c r="K44" s="470"/>
      <c r="L44" s="470"/>
      <c r="M44" s="470"/>
      <c r="N44" s="470"/>
      <c r="O44" s="470"/>
      <c r="P44" s="472"/>
    </row>
    <row r="45" spans="1:16" ht="30" customHeight="1" x14ac:dyDescent="0.4">
      <c r="B45" s="75"/>
      <c r="C45" s="485"/>
      <c r="D45" s="470" t="s">
        <v>44</v>
      </c>
      <c r="E45" s="470"/>
      <c r="F45" s="470"/>
      <c r="G45" s="470"/>
      <c r="H45" s="470"/>
      <c r="I45" s="470"/>
      <c r="J45" s="470"/>
      <c r="K45" s="470"/>
      <c r="L45" s="470"/>
      <c r="M45" s="470"/>
      <c r="N45" s="470"/>
      <c r="O45" s="470"/>
      <c r="P45" s="472"/>
    </row>
    <row r="46" spans="1:16" ht="30" customHeight="1" x14ac:dyDescent="0.4">
      <c r="B46" s="75"/>
      <c r="C46" s="485"/>
      <c r="D46" s="470" t="s">
        <v>45</v>
      </c>
      <c r="E46" s="470"/>
      <c r="F46" s="470"/>
      <c r="G46" s="470"/>
      <c r="H46" s="470"/>
      <c r="I46" s="470"/>
      <c r="J46" s="470"/>
      <c r="K46" s="470"/>
      <c r="L46" s="470"/>
      <c r="M46" s="470"/>
      <c r="N46" s="470"/>
      <c r="O46" s="470"/>
      <c r="P46" s="472"/>
    </row>
    <row r="47" spans="1:16" ht="30" customHeight="1" x14ac:dyDescent="0.4">
      <c r="B47" s="75"/>
      <c r="C47" s="486"/>
      <c r="D47" s="470" t="s">
        <v>46</v>
      </c>
      <c r="E47" s="470"/>
      <c r="F47" s="470"/>
      <c r="G47" s="470"/>
      <c r="H47" s="470"/>
      <c r="I47" s="470"/>
      <c r="J47" s="470"/>
      <c r="K47" s="470"/>
      <c r="L47" s="470"/>
      <c r="M47" s="470"/>
      <c r="N47" s="470"/>
      <c r="O47" s="470"/>
      <c r="P47" s="476"/>
    </row>
    <row r="48" spans="1:16" ht="9.75" customHeight="1" x14ac:dyDescent="0.4">
      <c r="B48" s="75"/>
      <c r="C48" s="63"/>
      <c r="D48" s="75"/>
      <c r="E48" s="75"/>
      <c r="F48" s="75"/>
      <c r="G48" s="75"/>
      <c r="H48" s="75"/>
      <c r="I48" s="75"/>
      <c r="J48" s="75"/>
      <c r="K48" s="75"/>
      <c r="L48" s="75"/>
      <c r="M48" s="75"/>
      <c r="N48" s="75"/>
      <c r="O48" s="75"/>
      <c r="P48" s="75"/>
    </row>
    <row r="49" spans="1:16" ht="11.1" customHeight="1" x14ac:dyDescent="0.4">
      <c r="B49" s="291"/>
      <c r="C49" s="292"/>
      <c r="D49" s="292"/>
      <c r="E49" s="292"/>
      <c r="F49" s="292"/>
      <c r="G49" s="292"/>
      <c r="H49" s="292"/>
      <c r="I49" s="292"/>
      <c r="J49" s="292"/>
      <c r="K49" s="292"/>
      <c r="L49" s="292"/>
      <c r="M49" s="292"/>
      <c r="N49" s="292"/>
      <c r="O49" s="292"/>
      <c r="P49" s="292"/>
    </row>
    <row r="50" spans="1:16" ht="21" customHeight="1" x14ac:dyDescent="0.4">
      <c r="B50" s="379" t="s">
        <v>67</v>
      </c>
      <c r="C50" s="379"/>
      <c r="D50" s="379"/>
      <c r="E50" s="379"/>
      <c r="F50" s="379"/>
      <c r="G50" s="379"/>
      <c r="H50" s="379"/>
      <c r="I50" s="379"/>
      <c r="J50" s="379"/>
      <c r="K50" s="379"/>
      <c r="L50" s="379"/>
      <c r="M50" s="379"/>
      <c r="N50" s="379"/>
      <c r="O50" s="379"/>
      <c r="P50" s="379"/>
    </row>
    <row r="51" spans="1:16" ht="21" customHeight="1" x14ac:dyDescent="0.4">
      <c r="B51" s="75"/>
      <c r="C51" s="473" t="s">
        <v>36</v>
      </c>
      <c r="D51" s="473"/>
      <c r="E51" s="473"/>
      <c r="F51" s="473"/>
      <c r="G51" s="473"/>
      <c r="H51" s="473"/>
      <c r="I51" s="473"/>
      <c r="J51" s="473"/>
      <c r="K51" s="473"/>
      <c r="L51" s="473"/>
      <c r="M51" s="473"/>
      <c r="N51" s="473"/>
      <c r="O51" s="473"/>
      <c r="P51" s="271" t="s">
        <v>37</v>
      </c>
    </row>
    <row r="52" spans="1:16" x14ac:dyDescent="0.4">
      <c r="A52" s="42" t="s">
        <v>68</v>
      </c>
      <c r="B52" s="75"/>
      <c r="C52" s="470" t="s">
        <v>69</v>
      </c>
      <c r="D52" s="470"/>
      <c r="E52" s="470"/>
      <c r="F52" s="470"/>
      <c r="G52" s="470"/>
      <c r="H52" s="470"/>
      <c r="I52" s="470"/>
      <c r="J52" s="470"/>
      <c r="K52" s="470"/>
      <c r="L52" s="470"/>
      <c r="M52" s="470"/>
      <c r="N52" s="470"/>
      <c r="O52" s="470"/>
      <c r="P52" s="471"/>
    </row>
    <row r="53" spans="1:16" x14ac:dyDescent="0.4">
      <c r="A53" s="59"/>
      <c r="B53" s="75"/>
      <c r="C53" s="487"/>
      <c r="D53" s="470"/>
      <c r="E53" s="470"/>
      <c r="F53" s="470"/>
      <c r="G53" s="470"/>
      <c r="H53" s="470"/>
      <c r="I53" s="470"/>
      <c r="J53" s="470"/>
      <c r="K53" s="470"/>
      <c r="L53" s="470"/>
      <c r="M53" s="470"/>
      <c r="N53" s="470"/>
      <c r="O53" s="470"/>
      <c r="P53" s="472"/>
    </row>
    <row r="54" spans="1:16" ht="30" customHeight="1" x14ac:dyDescent="0.4">
      <c r="B54" s="75"/>
      <c r="C54" s="485"/>
      <c r="D54" s="470" t="s">
        <v>44</v>
      </c>
      <c r="E54" s="470"/>
      <c r="F54" s="470"/>
      <c r="G54" s="470"/>
      <c r="H54" s="470"/>
      <c r="I54" s="470"/>
      <c r="J54" s="470"/>
      <c r="K54" s="470"/>
      <c r="L54" s="470"/>
      <c r="M54" s="470"/>
      <c r="N54" s="470"/>
      <c r="O54" s="470"/>
      <c r="P54" s="472"/>
    </row>
    <row r="55" spans="1:16" ht="30" customHeight="1" x14ac:dyDescent="0.4">
      <c r="B55" s="75"/>
      <c r="C55" s="485"/>
      <c r="D55" s="470" t="s">
        <v>45</v>
      </c>
      <c r="E55" s="470"/>
      <c r="F55" s="470"/>
      <c r="G55" s="470"/>
      <c r="H55" s="470"/>
      <c r="I55" s="470"/>
      <c r="J55" s="470"/>
      <c r="K55" s="470"/>
      <c r="L55" s="470"/>
      <c r="M55" s="470"/>
      <c r="N55" s="470"/>
      <c r="O55" s="470"/>
      <c r="P55" s="472"/>
    </row>
    <row r="56" spans="1:16" ht="30" customHeight="1" x14ac:dyDescent="0.4">
      <c r="B56" s="75"/>
      <c r="C56" s="486"/>
      <c r="D56" s="470" t="s">
        <v>46</v>
      </c>
      <c r="E56" s="470"/>
      <c r="F56" s="470"/>
      <c r="G56" s="470"/>
      <c r="H56" s="470"/>
      <c r="I56" s="470"/>
      <c r="J56" s="470"/>
      <c r="K56" s="470"/>
      <c r="L56" s="470"/>
      <c r="M56" s="470"/>
      <c r="N56" s="470"/>
      <c r="O56" s="470"/>
      <c r="P56" s="476"/>
    </row>
    <row r="57" spans="1:16" ht="9.75" customHeight="1" x14ac:dyDescent="0.4">
      <c r="B57" s="75"/>
      <c r="C57" s="63"/>
      <c r="D57" s="75"/>
      <c r="E57" s="75"/>
      <c r="F57" s="75"/>
      <c r="G57" s="75"/>
      <c r="H57" s="75"/>
      <c r="I57" s="75"/>
      <c r="J57" s="75"/>
      <c r="K57" s="75"/>
      <c r="L57" s="75"/>
      <c r="M57" s="75"/>
      <c r="N57" s="75"/>
      <c r="O57" s="75"/>
      <c r="P57" s="75"/>
    </row>
    <row r="58" spans="1:16" ht="8.25" customHeight="1" x14ac:dyDescent="0.4">
      <c r="B58" s="291"/>
      <c r="C58" s="292"/>
      <c r="D58" s="292"/>
      <c r="E58" s="292"/>
      <c r="F58" s="292"/>
      <c r="G58" s="292"/>
      <c r="H58" s="292"/>
      <c r="I58" s="292"/>
      <c r="J58" s="292"/>
      <c r="K58" s="292"/>
      <c r="L58" s="292"/>
      <c r="M58" s="292"/>
      <c r="N58" s="292"/>
      <c r="O58" s="292"/>
      <c r="P58" s="292"/>
    </row>
    <row r="59" spans="1:16" ht="31.5" customHeight="1" x14ac:dyDescent="0.4">
      <c r="B59" s="379" t="s">
        <v>70</v>
      </c>
      <c r="C59" s="379"/>
      <c r="D59" s="379"/>
      <c r="E59" s="379"/>
      <c r="F59" s="379"/>
      <c r="G59" s="379"/>
      <c r="H59" s="379"/>
      <c r="I59" s="379"/>
      <c r="J59" s="379"/>
      <c r="K59" s="379"/>
      <c r="L59" s="379"/>
      <c r="M59" s="379"/>
      <c r="N59" s="379"/>
      <c r="O59" s="379"/>
      <c r="P59" s="379"/>
    </row>
    <row r="60" spans="1:16" ht="21" customHeight="1" x14ac:dyDescent="0.4">
      <c r="B60" s="75"/>
      <c r="C60" s="473" t="s">
        <v>36</v>
      </c>
      <c r="D60" s="473"/>
      <c r="E60" s="473"/>
      <c r="F60" s="473"/>
      <c r="G60" s="473"/>
      <c r="H60" s="473"/>
      <c r="I60" s="473"/>
      <c r="J60" s="473"/>
      <c r="K60" s="473"/>
      <c r="L60" s="473"/>
      <c r="M60" s="473"/>
      <c r="N60" s="473"/>
      <c r="O60" s="473"/>
      <c r="P60" s="271" t="s">
        <v>37</v>
      </c>
    </row>
    <row r="61" spans="1:16" ht="16.899999999999999" customHeight="1" x14ac:dyDescent="0.4">
      <c r="A61" s="533" t="s">
        <v>71</v>
      </c>
      <c r="B61" s="75"/>
      <c r="C61" s="405" t="s">
        <v>72</v>
      </c>
      <c r="D61" s="406"/>
      <c r="E61" s="406"/>
      <c r="F61" s="406"/>
      <c r="G61" s="406"/>
      <c r="H61" s="406"/>
      <c r="I61" s="406"/>
      <c r="J61" s="406"/>
      <c r="K61" s="406"/>
      <c r="L61" s="406"/>
      <c r="M61" s="406"/>
      <c r="N61" s="406"/>
      <c r="O61" s="407"/>
      <c r="P61" s="471"/>
    </row>
    <row r="62" spans="1:16" ht="16.899999999999999" customHeight="1" x14ac:dyDescent="0.4">
      <c r="A62" s="533"/>
      <c r="B62" s="75"/>
      <c r="C62" s="603"/>
      <c r="D62" s="604"/>
      <c r="E62" s="604"/>
      <c r="F62" s="604"/>
      <c r="G62" s="604"/>
      <c r="H62" s="604"/>
      <c r="I62" s="604"/>
      <c r="J62" s="604"/>
      <c r="K62" s="604"/>
      <c r="L62" s="604"/>
      <c r="M62" s="604"/>
      <c r="N62" s="604"/>
      <c r="O62" s="605"/>
      <c r="P62" s="476"/>
    </row>
    <row r="63" spans="1:16" ht="16.899999999999999" customHeight="1" x14ac:dyDescent="0.4">
      <c r="A63" s="42" t="s">
        <v>73</v>
      </c>
      <c r="B63" s="75"/>
      <c r="C63" s="405" t="s">
        <v>74</v>
      </c>
      <c r="D63" s="406"/>
      <c r="E63" s="406"/>
      <c r="F63" s="406"/>
      <c r="G63" s="406"/>
      <c r="H63" s="406"/>
      <c r="I63" s="406"/>
      <c r="J63" s="406"/>
      <c r="K63" s="406"/>
      <c r="L63" s="406"/>
      <c r="M63" s="406"/>
      <c r="N63" s="406"/>
      <c r="O63" s="407"/>
      <c r="P63" s="287"/>
    </row>
    <row r="64" spans="1:16" ht="16.899999999999999" customHeight="1" x14ac:dyDescent="0.4">
      <c r="B64" s="75"/>
      <c r="C64" s="603"/>
      <c r="D64" s="604"/>
      <c r="E64" s="604"/>
      <c r="F64" s="604"/>
      <c r="G64" s="604"/>
      <c r="H64" s="604"/>
      <c r="I64" s="604"/>
      <c r="J64" s="604"/>
      <c r="K64" s="604"/>
      <c r="L64" s="604"/>
      <c r="M64" s="604"/>
      <c r="N64" s="604"/>
      <c r="O64" s="605"/>
      <c r="P64" s="290"/>
    </row>
    <row r="65" spans="1:16" ht="9.75" customHeight="1" x14ac:dyDescent="0.4">
      <c r="B65" s="75"/>
      <c r="C65" s="63"/>
      <c r="D65" s="75"/>
      <c r="E65" s="75"/>
      <c r="F65" s="75"/>
      <c r="G65" s="75"/>
      <c r="H65" s="75"/>
      <c r="I65" s="75"/>
      <c r="J65" s="75"/>
      <c r="K65" s="75"/>
      <c r="L65" s="75"/>
      <c r="M65" s="75"/>
      <c r="N65" s="75"/>
      <c r="O65" s="75"/>
      <c r="P65" s="75"/>
    </row>
    <row r="66" spans="1:16" ht="16.899999999999999" customHeight="1" x14ac:dyDescent="0.4">
      <c r="B66" s="75"/>
      <c r="C66" s="275"/>
      <c r="D66" s="275"/>
      <c r="E66" s="275"/>
      <c r="F66" s="275"/>
      <c r="G66" s="275"/>
      <c r="H66" s="275"/>
      <c r="I66" s="275"/>
      <c r="J66" s="275"/>
      <c r="K66" s="275"/>
      <c r="L66" s="275"/>
      <c r="M66" s="275"/>
      <c r="N66" s="275"/>
      <c r="O66" s="275"/>
      <c r="P66" s="294"/>
    </row>
    <row r="67" spans="1:16" ht="21" customHeight="1" x14ac:dyDescent="0.4">
      <c r="B67" s="379" t="s">
        <v>75</v>
      </c>
      <c r="C67" s="379"/>
      <c r="D67" s="379"/>
      <c r="E67" s="379"/>
      <c r="F67" s="379"/>
      <c r="G67" s="379"/>
      <c r="H67" s="379"/>
      <c r="I67" s="379"/>
      <c r="J67" s="379"/>
      <c r="K67" s="379"/>
      <c r="L67" s="379"/>
      <c r="M67" s="379"/>
      <c r="N67" s="379"/>
      <c r="O67" s="379"/>
      <c r="P67" s="379"/>
    </row>
    <row r="68" spans="1:16" ht="21" customHeight="1" x14ac:dyDescent="0.4">
      <c r="B68" s="75"/>
      <c r="C68" s="473" t="s">
        <v>36</v>
      </c>
      <c r="D68" s="473"/>
      <c r="E68" s="473"/>
      <c r="F68" s="473"/>
      <c r="G68" s="473"/>
      <c r="H68" s="473"/>
      <c r="I68" s="473"/>
      <c r="J68" s="473"/>
      <c r="K68" s="473"/>
      <c r="L68" s="473"/>
      <c r="M68" s="473"/>
      <c r="N68" s="473"/>
      <c r="O68" s="473"/>
      <c r="P68" s="271" t="s">
        <v>37</v>
      </c>
    </row>
    <row r="69" spans="1:16" ht="16.899999999999999" customHeight="1" x14ac:dyDescent="0.4">
      <c r="A69" s="533" t="s">
        <v>76</v>
      </c>
      <c r="B69" s="75"/>
      <c r="C69" s="470" t="s">
        <v>77</v>
      </c>
      <c r="D69" s="470"/>
      <c r="E69" s="470"/>
      <c r="F69" s="470"/>
      <c r="G69" s="470"/>
      <c r="H69" s="470"/>
      <c r="I69" s="470"/>
      <c r="J69" s="470"/>
      <c r="K69" s="470"/>
      <c r="L69" s="470"/>
      <c r="M69" s="470"/>
      <c r="N69" s="470"/>
      <c r="O69" s="470"/>
      <c r="P69" s="477"/>
    </row>
    <row r="70" spans="1:16" ht="16.899999999999999" customHeight="1" x14ac:dyDescent="0.4">
      <c r="A70" s="533"/>
      <c r="B70" s="75"/>
      <c r="C70" s="470"/>
      <c r="D70" s="470"/>
      <c r="E70" s="470"/>
      <c r="F70" s="470"/>
      <c r="G70" s="470"/>
      <c r="H70" s="470"/>
      <c r="I70" s="470"/>
      <c r="J70" s="470"/>
      <c r="K70" s="470"/>
      <c r="L70" s="470"/>
      <c r="M70" s="470"/>
      <c r="N70" s="470"/>
      <c r="O70" s="470"/>
      <c r="P70" s="477"/>
    </row>
    <row r="71" spans="1:16" ht="16.899999999999999" customHeight="1" x14ac:dyDescent="0.4">
      <c r="A71" s="42" t="s">
        <v>78</v>
      </c>
      <c r="B71" s="75"/>
      <c r="C71" s="470" t="s">
        <v>79</v>
      </c>
      <c r="D71" s="470"/>
      <c r="E71" s="470"/>
      <c r="F71" s="470"/>
      <c r="G71" s="470"/>
      <c r="H71" s="470"/>
      <c r="I71" s="470"/>
      <c r="J71" s="470"/>
      <c r="K71" s="470"/>
      <c r="L71" s="470"/>
      <c r="M71" s="470"/>
      <c r="N71" s="470"/>
      <c r="O71" s="470"/>
      <c r="P71" s="287"/>
    </row>
    <row r="72" spans="1:16" ht="50.1" customHeight="1" x14ac:dyDescent="0.4">
      <c r="A72" s="42" t="s">
        <v>80</v>
      </c>
      <c r="B72" s="75"/>
      <c r="C72" s="455" t="s">
        <v>81</v>
      </c>
      <c r="D72" s="456"/>
      <c r="E72" s="456"/>
      <c r="F72" s="456"/>
      <c r="G72" s="456"/>
      <c r="H72" s="456"/>
      <c r="I72" s="456"/>
      <c r="J72" s="456"/>
      <c r="K72" s="456"/>
      <c r="L72" s="456"/>
      <c r="M72" s="456"/>
      <c r="N72" s="456"/>
      <c r="O72" s="509"/>
      <c r="P72" s="293"/>
    </row>
    <row r="73" spans="1:16" ht="16.899999999999999" customHeight="1" x14ac:dyDescent="0.4">
      <c r="A73" s="533" t="s">
        <v>82</v>
      </c>
      <c r="B73" s="75"/>
      <c r="C73" s="470" t="s">
        <v>6536</v>
      </c>
      <c r="D73" s="470"/>
      <c r="E73" s="470"/>
      <c r="F73" s="470"/>
      <c r="G73" s="470"/>
      <c r="H73" s="470"/>
      <c r="I73" s="470"/>
      <c r="J73" s="470"/>
      <c r="K73" s="470"/>
      <c r="L73" s="470"/>
      <c r="M73" s="470"/>
      <c r="N73" s="470"/>
      <c r="O73" s="470"/>
      <c r="P73" s="477"/>
    </row>
    <row r="74" spans="1:16" ht="16.899999999999999" customHeight="1" x14ac:dyDescent="0.4">
      <c r="A74" s="533"/>
      <c r="B74" s="75"/>
      <c r="C74" s="470"/>
      <c r="D74" s="470"/>
      <c r="E74" s="470"/>
      <c r="F74" s="470"/>
      <c r="G74" s="470"/>
      <c r="H74" s="470"/>
      <c r="I74" s="470"/>
      <c r="J74" s="470"/>
      <c r="K74" s="470"/>
      <c r="L74" s="470"/>
      <c r="M74" s="470"/>
      <c r="N74" s="470"/>
      <c r="O74" s="470"/>
      <c r="P74" s="477"/>
    </row>
    <row r="75" spans="1:16" ht="34.15" customHeight="1" x14ac:dyDescent="0.4">
      <c r="A75" s="42" t="s">
        <v>83</v>
      </c>
      <c r="B75" s="75"/>
      <c r="C75" s="470" t="s">
        <v>6537</v>
      </c>
      <c r="D75" s="470"/>
      <c r="E75" s="470"/>
      <c r="F75" s="470"/>
      <c r="G75" s="470"/>
      <c r="H75" s="470"/>
      <c r="I75" s="470"/>
      <c r="J75" s="470"/>
      <c r="K75" s="470"/>
      <c r="L75" s="470"/>
      <c r="M75" s="470"/>
      <c r="N75" s="470"/>
      <c r="O75" s="470"/>
      <c r="P75" s="287"/>
    </row>
    <row r="76" spans="1:16" ht="9.75" customHeight="1" x14ac:dyDescent="0.4">
      <c r="B76" s="75"/>
      <c r="C76" s="63"/>
      <c r="D76" s="75"/>
      <c r="E76" s="75"/>
      <c r="F76" s="75"/>
      <c r="G76" s="75"/>
      <c r="H76" s="75"/>
      <c r="I76" s="75"/>
      <c r="J76" s="75"/>
      <c r="K76" s="75"/>
      <c r="L76" s="75"/>
      <c r="M76" s="75"/>
      <c r="N76" s="75"/>
      <c r="O76" s="75"/>
      <c r="P76" s="75"/>
    </row>
    <row r="77" spans="1:16" ht="45" customHeight="1" x14ac:dyDescent="0.4">
      <c r="B77" s="429" t="s">
        <v>84</v>
      </c>
      <c r="C77" s="429"/>
      <c r="D77" s="429"/>
      <c r="E77" s="429"/>
      <c r="F77" s="429"/>
      <c r="G77" s="429"/>
      <c r="H77" s="429"/>
      <c r="I77" s="429"/>
      <c r="J77" s="429"/>
      <c r="K77" s="429"/>
      <c r="L77" s="429"/>
      <c r="M77" s="429"/>
      <c r="N77" s="429"/>
      <c r="O77" s="429"/>
      <c r="P77" s="429"/>
    </row>
    <row r="78" spans="1:16" ht="21" customHeight="1" x14ac:dyDescent="0.4">
      <c r="B78" s="379" t="s">
        <v>6538</v>
      </c>
      <c r="C78" s="379"/>
      <c r="D78" s="379"/>
      <c r="E78" s="379"/>
      <c r="F78" s="379"/>
      <c r="G78" s="379"/>
      <c r="H78" s="379"/>
      <c r="I78" s="379"/>
      <c r="J78" s="379"/>
      <c r="K78" s="379"/>
      <c r="L78" s="379"/>
      <c r="M78" s="379"/>
      <c r="N78" s="379"/>
      <c r="O78" s="379"/>
      <c r="P78" s="379"/>
    </row>
    <row r="79" spans="1:16" ht="21" customHeight="1" x14ac:dyDescent="0.4">
      <c r="B79" s="75"/>
      <c r="C79" s="411" t="s">
        <v>36</v>
      </c>
      <c r="D79" s="412"/>
      <c r="E79" s="412"/>
      <c r="F79" s="412"/>
      <c r="G79" s="412"/>
      <c r="H79" s="412"/>
      <c r="I79" s="412"/>
      <c r="J79" s="412"/>
      <c r="K79" s="412"/>
      <c r="L79" s="412"/>
      <c r="M79" s="412"/>
      <c r="N79" s="413"/>
      <c r="O79" s="411" t="s">
        <v>37</v>
      </c>
      <c r="P79" s="413"/>
    </row>
    <row r="80" spans="1:16" x14ac:dyDescent="0.4">
      <c r="A80" s="533" t="s">
        <v>85</v>
      </c>
      <c r="B80" s="75"/>
      <c r="C80" s="423" t="s">
        <v>86</v>
      </c>
      <c r="D80" s="424"/>
      <c r="E80" s="424"/>
      <c r="F80" s="424"/>
      <c r="G80" s="424"/>
      <c r="H80" s="424"/>
      <c r="I80" s="424"/>
      <c r="J80" s="424"/>
      <c r="K80" s="424"/>
      <c r="L80" s="424"/>
      <c r="M80" s="424"/>
      <c r="N80" s="425"/>
      <c r="O80" s="499"/>
      <c r="P80" s="500"/>
    </row>
    <row r="81" spans="1:20" ht="30.75" customHeight="1" x14ac:dyDescent="0.4">
      <c r="A81" s="533"/>
      <c r="B81" s="75"/>
      <c r="C81" s="430"/>
      <c r="D81" s="431"/>
      <c r="E81" s="431"/>
      <c r="F81" s="431"/>
      <c r="G81" s="431"/>
      <c r="H81" s="431"/>
      <c r="I81" s="431"/>
      <c r="J81" s="431"/>
      <c r="K81" s="431"/>
      <c r="L81" s="431"/>
      <c r="M81" s="431"/>
      <c r="N81" s="432"/>
      <c r="O81" s="501"/>
      <c r="P81" s="502"/>
    </row>
    <row r="82" spans="1:20" x14ac:dyDescent="0.4">
      <c r="A82" s="533" t="s">
        <v>87</v>
      </c>
      <c r="B82" s="75"/>
      <c r="C82" s="423" t="s">
        <v>88</v>
      </c>
      <c r="D82" s="424"/>
      <c r="E82" s="424"/>
      <c r="F82" s="424"/>
      <c r="G82" s="424"/>
      <c r="H82" s="424"/>
      <c r="I82" s="424"/>
      <c r="J82" s="424"/>
      <c r="K82" s="424"/>
      <c r="L82" s="424"/>
      <c r="M82" s="424"/>
      <c r="N82" s="425"/>
      <c r="O82" s="481"/>
      <c r="P82" s="482"/>
    </row>
    <row r="83" spans="1:20" x14ac:dyDescent="0.4">
      <c r="A83" s="533"/>
      <c r="B83" s="75"/>
      <c r="C83" s="430"/>
      <c r="D83" s="431"/>
      <c r="E83" s="431"/>
      <c r="F83" s="431"/>
      <c r="G83" s="431"/>
      <c r="H83" s="431"/>
      <c r="I83" s="431"/>
      <c r="J83" s="431"/>
      <c r="K83" s="431"/>
      <c r="L83" s="431"/>
      <c r="M83" s="431"/>
      <c r="N83" s="432"/>
      <c r="O83" s="483"/>
      <c r="P83" s="484"/>
    </row>
    <row r="84" spans="1:20" x14ac:dyDescent="0.4">
      <c r="A84" s="533" t="s">
        <v>89</v>
      </c>
      <c r="B84" s="75"/>
      <c r="C84" s="423" t="s">
        <v>90</v>
      </c>
      <c r="D84" s="424"/>
      <c r="E84" s="424"/>
      <c r="F84" s="424"/>
      <c r="G84" s="424"/>
      <c r="H84" s="424"/>
      <c r="I84" s="424"/>
      <c r="J84" s="424"/>
      <c r="K84" s="424"/>
      <c r="L84" s="424"/>
      <c r="M84" s="424"/>
      <c r="N84" s="425"/>
      <c r="O84" s="481"/>
      <c r="P84" s="482"/>
    </row>
    <row r="85" spans="1:20" x14ac:dyDescent="0.4">
      <c r="A85" s="533"/>
      <c r="B85" s="75"/>
      <c r="C85" s="426"/>
      <c r="D85" s="427"/>
      <c r="E85" s="427"/>
      <c r="F85" s="427"/>
      <c r="G85" s="427"/>
      <c r="H85" s="427"/>
      <c r="I85" s="427"/>
      <c r="J85" s="427"/>
      <c r="K85" s="427"/>
      <c r="L85" s="427"/>
      <c r="M85" s="427"/>
      <c r="N85" s="428"/>
      <c r="O85" s="531"/>
      <c r="P85" s="532"/>
    </row>
    <row r="86" spans="1:20" ht="12" customHeight="1" x14ac:dyDescent="0.4">
      <c r="A86" s="533"/>
      <c r="B86" s="75"/>
      <c r="C86" s="430"/>
      <c r="D86" s="431"/>
      <c r="E86" s="431"/>
      <c r="F86" s="431"/>
      <c r="G86" s="431"/>
      <c r="H86" s="431"/>
      <c r="I86" s="431"/>
      <c r="J86" s="431"/>
      <c r="K86" s="431"/>
      <c r="L86" s="431"/>
      <c r="M86" s="431"/>
      <c r="N86" s="432"/>
      <c r="O86" s="483"/>
      <c r="P86" s="484"/>
    </row>
    <row r="87" spans="1:20" ht="51" customHeight="1" x14ac:dyDescent="0.4">
      <c r="A87" s="42" t="s">
        <v>91</v>
      </c>
      <c r="B87" s="75"/>
      <c r="C87" s="608" t="s">
        <v>92</v>
      </c>
      <c r="D87" s="549"/>
      <c r="E87" s="549"/>
      <c r="F87" s="549"/>
      <c r="G87" s="549"/>
      <c r="H87" s="549"/>
      <c r="I87" s="549"/>
      <c r="J87" s="549"/>
      <c r="K87" s="549"/>
      <c r="L87" s="549"/>
      <c r="M87" s="549"/>
      <c r="N87" s="549"/>
      <c r="O87" s="483"/>
      <c r="P87" s="484"/>
    </row>
    <row r="88" spans="1:20" ht="34.15" customHeight="1" x14ac:dyDescent="0.4">
      <c r="A88" s="42" t="s">
        <v>93</v>
      </c>
      <c r="B88" s="75"/>
      <c r="C88" s="608" t="s">
        <v>94</v>
      </c>
      <c r="D88" s="549"/>
      <c r="E88" s="549"/>
      <c r="F88" s="549"/>
      <c r="G88" s="549"/>
      <c r="H88" s="549"/>
      <c r="I88" s="549"/>
      <c r="J88" s="549"/>
      <c r="K88" s="549"/>
      <c r="L88" s="549"/>
      <c r="M88" s="549"/>
      <c r="N88" s="550"/>
      <c r="O88" s="447"/>
      <c r="P88" s="448"/>
      <c r="R88" s="53"/>
      <c r="S88" s="53"/>
      <c r="T88" s="103"/>
    </row>
    <row r="89" spans="1:20" ht="48.75" customHeight="1" x14ac:dyDescent="0.4">
      <c r="A89" s="42" t="s">
        <v>95</v>
      </c>
      <c r="B89" s="75"/>
      <c r="C89" s="608" t="s">
        <v>96</v>
      </c>
      <c r="D89" s="549"/>
      <c r="E89" s="549"/>
      <c r="F89" s="549"/>
      <c r="G89" s="549"/>
      <c r="H89" s="549"/>
      <c r="I89" s="549"/>
      <c r="J89" s="549"/>
      <c r="K89" s="549"/>
      <c r="L89" s="549"/>
      <c r="M89" s="549"/>
      <c r="N89" s="550"/>
      <c r="O89" s="447"/>
      <c r="P89" s="448"/>
      <c r="R89" s="53"/>
      <c r="S89" s="53"/>
      <c r="T89" s="103"/>
    </row>
    <row r="90" spans="1:20" ht="52.5" customHeight="1" x14ac:dyDescent="0.4">
      <c r="A90" s="42" t="s">
        <v>97</v>
      </c>
      <c r="B90" s="75"/>
      <c r="C90" s="608" t="s">
        <v>98</v>
      </c>
      <c r="D90" s="549"/>
      <c r="E90" s="549"/>
      <c r="F90" s="549"/>
      <c r="G90" s="549"/>
      <c r="H90" s="549"/>
      <c r="I90" s="549"/>
      <c r="J90" s="549"/>
      <c r="K90" s="549"/>
      <c r="L90" s="549"/>
      <c r="M90" s="549"/>
      <c r="N90" s="550"/>
      <c r="O90" s="447"/>
      <c r="P90" s="448"/>
      <c r="R90" s="53"/>
      <c r="S90" s="53"/>
      <c r="T90" s="103"/>
    </row>
    <row r="91" spans="1:20" ht="34.15" customHeight="1" x14ac:dyDescent="0.4">
      <c r="A91" s="42" t="s">
        <v>99</v>
      </c>
      <c r="B91" s="75"/>
      <c r="C91" s="608" t="s">
        <v>100</v>
      </c>
      <c r="D91" s="549"/>
      <c r="E91" s="549"/>
      <c r="F91" s="549"/>
      <c r="G91" s="549"/>
      <c r="H91" s="549"/>
      <c r="I91" s="549"/>
      <c r="J91" s="549"/>
      <c r="K91" s="549"/>
      <c r="L91" s="549"/>
      <c r="M91" s="549"/>
      <c r="N91" s="550"/>
      <c r="O91" s="447"/>
      <c r="P91" s="448"/>
      <c r="R91" s="53" t="s">
        <v>101</v>
      </c>
      <c r="S91" s="53" t="s">
        <v>102</v>
      </c>
      <c r="T91" s="103" t="s">
        <v>103</v>
      </c>
    </row>
    <row r="92" spans="1:20" ht="22.15" customHeight="1" x14ac:dyDescent="0.4">
      <c r="A92" s="42" t="s">
        <v>104</v>
      </c>
      <c r="B92" s="75"/>
      <c r="C92" s="423" t="s">
        <v>6623</v>
      </c>
      <c r="D92" s="424"/>
      <c r="E92" s="424"/>
      <c r="F92" s="424"/>
      <c r="G92" s="424"/>
      <c r="H92" s="424"/>
      <c r="I92" s="424"/>
      <c r="J92" s="424"/>
      <c r="K92" s="424"/>
      <c r="L92" s="424"/>
      <c r="M92" s="424"/>
      <c r="N92" s="425"/>
      <c r="O92" s="269" t="s">
        <v>105</v>
      </c>
      <c r="P92" s="295"/>
      <c r="R92" s="55" t="str">
        <f>IF(AND(P92="○",OR(P94="○",P95="○",P96="○"),P97="○",P98="○"),S92,"")</f>
        <v/>
      </c>
      <c r="S92" s="56">
        <v>2</v>
      </c>
      <c r="T92" s="55" t="str">
        <f>IF(OR(P92="",AND(P92="○",OR(COUNTIF(P94:P96,"○")=0,P97="",P98="")),AND(P92="－",OR(COUNTIF(P94:P96,"○")&gt;0,P97&lt;&gt;"",P98&lt;&gt;""))),"×","")</f>
        <v>×</v>
      </c>
    </row>
    <row r="93" spans="1:20" ht="22.15" customHeight="1" x14ac:dyDescent="0.4">
      <c r="B93" s="75"/>
      <c r="C93" s="426"/>
      <c r="D93" s="427"/>
      <c r="E93" s="427"/>
      <c r="F93" s="427"/>
      <c r="G93" s="427"/>
      <c r="H93" s="427"/>
      <c r="I93" s="427"/>
      <c r="J93" s="427"/>
      <c r="K93" s="427"/>
      <c r="L93" s="427"/>
      <c r="M93" s="427"/>
      <c r="N93" s="428"/>
      <c r="O93" s="402" t="s">
        <v>6561</v>
      </c>
      <c r="P93" s="404"/>
      <c r="R93" s="57"/>
      <c r="S93" s="58"/>
      <c r="T93" s="45"/>
    </row>
    <row r="94" spans="1:20" ht="22.35" customHeight="1" x14ac:dyDescent="0.4">
      <c r="B94" s="75"/>
      <c r="C94" s="426"/>
      <c r="D94" s="427"/>
      <c r="E94" s="427"/>
      <c r="F94" s="427"/>
      <c r="G94" s="427"/>
      <c r="H94" s="427"/>
      <c r="I94" s="427"/>
      <c r="J94" s="427"/>
      <c r="K94" s="427"/>
      <c r="L94" s="427"/>
      <c r="M94" s="427"/>
      <c r="N94" s="428"/>
      <c r="O94" s="102" t="s">
        <v>106</v>
      </c>
      <c r="P94" s="296"/>
      <c r="R94" s="57"/>
      <c r="S94" s="58"/>
      <c r="T94" s="45"/>
    </row>
    <row r="95" spans="1:20" ht="22.35" customHeight="1" x14ac:dyDescent="0.4">
      <c r="B95" s="75"/>
      <c r="C95" s="426"/>
      <c r="D95" s="427"/>
      <c r="E95" s="427"/>
      <c r="F95" s="427"/>
      <c r="G95" s="427"/>
      <c r="H95" s="427"/>
      <c r="I95" s="427"/>
      <c r="J95" s="427"/>
      <c r="K95" s="427"/>
      <c r="L95" s="427"/>
      <c r="M95" s="427"/>
      <c r="N95" s="428"/>
      <c r="O95" s="102" t="s">
        <v>107</v>
      </c>
      <c r="P95" s="296"/>
      <c r="R95" s="57"/>
      <c r="S95" s="58"/>
      <c r="T95" s="45"/>
    </row>
    <row r="96" spans="1:20" ht="22.35" customHeight="1" x14ac:dyDescent="0.4">
      <c r="B96" s="75"/>
      <c r="C96" s="426"/>
      <c r="D96" s="427"/>
      <c r="E96" s="427"/>
      <c r="F96" s="427"/>
      <c r="G96" s="427"/>
      <c r="H96" s="427"/>
      <c r="I96" s="427"/>
      <c r="J96" s="427"/>
      <c r="K96" s="427"/>
      <c r="L96" s="427"/>
      <c r="M96" s="427"/>
      <c r="N96" s="428"/>
      <c r="O96" s="102" t="s">
        <v>108</v>
      </c>
      <c r="P96" s="296"/>
      <c r="R96" s="57"/>
      <c r="S96" s="58"/>
      <c r="T96" s="45"/>
    </row>
    <row r="97" spans="1:22" ht="96" customHeight="1" x14ac:dyDescent="0.4">
      <c r="B97" s="75"/>
      <c r="C97" s="426"/>
      <c r="D97" s="427"/>
      <c r="E97" s="427"/>
      <c r="F97" s="427"/>
      <c r="G97" s="427"/>
      <c r="H97" s="427"/>
      <c r="I97" s="427"/>
      <c r="J97" s="427"/>
      <c r="K97" s="427"/>
      <c r="L97" s="427"/>
      <c r="M97" s="427"/>
      <c r="N97" s="428"/>
      <c r="O97" s="796" t="s">
        <v>6539</v>
      </c>
      <c r="P97" s="296"/>
      <c r="R97" s="57"/>
      <c r="S97" s="58"/>
      <c r="T97" s="45"/>
    </row>
    <row r="98" spans="1:22" ht="96" customHeight="1" x14ac:dyDescent="0.4">
      <c r="B98" s="75"/>
      <c r="C98" s="426"/>
      <c r="D98" s="427"/>
      <c r="E98" s="427"/>
      <c r="F98" s="427"/>
      <c r="G98" s="427"/>
      <c r="H98" s="427"/>
      <c r="I98" s="427"/>
      <c r="J98" s="427"/>
      <c r="K98" s="427"/>
      <c r="L98" s="427"/>
      <c r="M98" s="427"/>
      <c r="N98" s="428"/>
      <c r="O98" s="797" t="s">
        <v>6540</v>
      </c>
      <c r="P98" s="296"/>
      <c r="R98" s="53" t="s">
        <v>101</v>
      </c>
      <c r="S98" s="53" t="s">
        <v>102</v>
      </c>
      <c r="T98" s="103" t="s">
        <v>103</v>
      </c>
    </row>
    <row r="99" spans="1:22" ht="30.75" customHeight="1" x14ac:dyDescent="0.4">
      <c r="A99" s="62" t="s">
        <v>109</v>
      </c>
      <c r="B99" s="75"/>
      <c r="C99" s="423" t="s">
        <v>6624</v>
      </c>
      <c r="D99" s="424"/>
      <c r="E99" s="424"/>
      <c r="F99" s="424"/>
      <c r="G99" s="424"/>
      <c r="H99" s="424"/>
      <c r="I99" s="424"/>
      <c r="J99" s="424"/>
      <c r="K99" s="424"/>
      <c r="L99" s="424"/>
      <c r="M99" s="424"/>
      <c r="N99" s="425"/>
      <c r="O99" s="269" t="s">
        <v>105</v>
      </c>
      <c r="P99" s="295"/>
      <c r="R99" s="55" t="str">
        <f>IF(AND(P99="○",OR(P101="○",P102="○"),P103="○",P104="○"),S99,"")</f>
        <v/>
      </c>
      <c r="S99" s="56">
        <v>3</v>
      </c>
      <c r="T99" s="55" t="str">
        <f>IF(OR(P99="",AND(P99="○",OR(COUNTIF(P101:P102,"○")=0,P103="",P104="")),AND(P99="－",OR(COUNTIF(P101:P102,"○")&gt;0,P103&lt;&gt;"",P104&lt;&gt;""))),"×","")</f>
        <v>×</v>
      </c>
    </row>
    <row r="100" spans="1:22" ht="32.25" customHeight="1" x14ac:dyDescent="0.4">
      <c r="A100" s="217"/>
      <c r="B100" s="75"/>
      <c r="C100" s="426"/>
      <c r="D100" s="427"/>
      <c r="E100" s="427"/>
      <c r="F100" s="427"/>
      <c r="G100" s="427"/>
      <c r="H100" s="427"/>
      <c r="I100" s="427"/>
      <c r="J100" s="427"/>
      <c r="K100" s="427"/>
      <c r="L100" s="427"/>
      <c r="M100" s="427"/>
      <c r="N100" s="428"/>
      <c r="O100" s="402" t="s">
        <v>6561</v>
      </c>
      <c r="P100" s="404"/>
      <c r="R100" s="57"/>
      <c r="S100" s="58"/>
      <c r="T100" s="45"/>
    </row>
    <row r="101" spans="1:22" ht="27.75" customHeight="1" x14ac:dyDescent="0.4">
      <c r="A101" s="217"/>
      <c r="B101" s="75"/>
      <c r="C101" s="426"/>
      <c r="D101" s="427"/>
      <c r="E101" s="427"/>
      <c r="F101" s="427"/>
      <c r="G101" s="427"/>
      <c r="H101" s="427"/>
      <c r="I101" s="427"/>
      <c r="J101" s="427"/>
      <c r="K101" s="427"/>
      <c r="L101" s="427"/>
      <c r="M101" s="427"/>
      <c r="N101" s="428"/>
      <c r="O101" s="102" t="s">
        <v>110</v>
      </c>
      <c r="P101" s="296"/>
      <c r="R101" s="57"/>
      <c r="S101" s="58"/>
      <c r="T101" s="45"/>
    </row>
    <row r="102" spans="1:22" ht="27" customHeight="1" x14ac:dyDescent="0.4">
      <c r="A102" s="217"/>
      <c r="B102" s="75"/>
      <c r="C102" s="426"/>
      <c r="D102" s="427"/>
      <c r="E102" s="427"/>
      <c r="F102" s="427"/>
      <c r="G102" s="427"/>
      <c r="H102" s="427"/>
      <c r="I102" s="427"/>
      <c r="J102" s="427"/>
      <c r="K102" s="427"/>
      <c r="L102" s="427"/>
      <c r="M102" s="427"/>
      <c r="N102" s="428"/>
      <c r="O102" s="102" t="s">
        <v>111</v>
      </c>
      <c r="P102" s="296"/>
      <c r="R102" s="57"/>
      <c r="S102" s="58"/>
      <c r="T102" s="45"/>
    </row>
    <row r="103" spans="1:22" ht="101.25" customHeight="1" x14ac:dyDescent="0.4">
      <c r="A103" s="217"/>
      <c r="B103" s="75"/>
      <c r="C103" s="426"/>
      <c r="D103" s="427"/>
      <c r="E103" s="427"/>
      <c r="F103" s="427"/>
      <c r="G103" s="427"/>
      <c r="H103" s="427"/>
      <c r="I103" s="427"/>
      <c r="J103" s="427"/>
      <c r="K103" s="427"/>
      <c r="L103" s="427"/>
      <c r="M103" s="427"/>
      <c r="N103" s="428"/>
      <c r="O103" s="796" t="s">
        <v>6539</v>
      </c>
      <c r="P103" s="296"/>
      <c r="R103" s="57"/>
      <c r="S103" s="58"/>
      <c r="T103" s="45"/>
    </row>
    <row r="104" spans="1:22" ht="100.5" customHeight="1" x14ac:dyDescent="0.4">
      <c r="A104" s="217"/>
      <c r="B104" s="75"/>
      <c r="C104" s="426"/>
      <c r="D104" s="427"/>
      <c r="E104" s="427"/>
      <c r="F104" s="427"/>
      <c r="G104" s="427"/>
      <c r="H104" s="427"/>
      <c r="I104" s="427"/>
      <c r="J104" s="427"/>
      <c r="K104" s="427"/>
      <c r="L104" s="427"/>
      <c r="M104" s="427"/>
      <c r="N104" s="428"/>
      <c r="O104" s="797" t="s">
        <v>6540</v>
      </c>
      <c r="P104" s="296"/>
      <c r="R104" s="57"/>
      <c r="S104" s="58"/>
      <c r="T104" s="45"/>
    </row>
    <row r="105" spans="1:22" ht="13.9" customHeight="1" x14ac:dyDescent="0.4">
      <c r="B105" s="297"/>
      <c r="C105" s="525"/>
      <c r="D105" s="525"/>
      <c r="E105" s="525"/>
      <c r="F105" s="525"/>
      <c r="G105" s="525"/>
      <c r="H105" s="525"/>
      <c r="I105" s="525"/>
      <c r="J105" s="525"/>
      <c r="K105" s="525"/>
      <c r="L105" s="525"/>
      <c r="M105" s="525"/>
      <c r="N105" s="525"/>
      <c r="O105" s="525"/>
      <c r="P105" s="525"/>
    </row>
    <row r="106" spans="1:22" ht="33.75" customHeight="1" x14ac:dyDescent="0.4">
      <c r="A106" s="64"/>
      <c r="B106" s="298" t="s">
        <v>112</v>
      </c>
      <c r="C106" s="427" t="s">
        <v>113</v>
      </c>
      <c r="D106" s="427"/>
      <c r="E106" s="427"/>
      <c r="F106" s="427"/>
      <c r="G106" s="427"/>
      <c r="H106" s="427"/>
      <c r="I106" s="427"/>
      <c r="J106" s="427"/>
      <c r="K106" s="427"/>
      <c r="L106" s="427"/>
      <c r="M106" s="427"/>
      <c r="N106" s="427"/>
      <c r="O106" s="427"/>
      <c r="P106" s="528"/>
    </row>
    <row r="107" spans="1:22" s="60" customFormat="1" ht="35.25" customHeight="1" x14ac:dyDescent="0.4">
      <c r="A107" s="42"/>
      <c r="B107" s="240" t="s">
        <v>114</v>
      </c>
      <c r="C107" s="529" t="s">
        <v>115</v>
      </c>
      <c r="D107" s="529"/>
      <c r="E107" s="529"/>
      <c r="F107" s="529"/>
      <c r="G107" s="529"/>
      <c r="H107" s="529"/>
      <c r="I107" s="529"/>
      <c r="J107" s="529"/>
      <c r="K107" s="529"/>
      <c r="L107" s="529"/>
      <c r="M107" s="529"/>
      <c r="N107" s="529"/>
      <c r="O107" s="529"/>
      <c r="P107" s="530"/>
      <c r="R107"/>
      <c r="S107"/>
      <c r="T107"/>
      <c r="U107"/>
      <c r="V107"/>
    </row>
    <row r="108" spans="1:22" ht="9.75" customHeight="1" x14ac:dyDescent="0.4">
      <c r="B108" s="75"/>
      <c r="C108" s="63"/>
      <c r="D108" s="75"/>
      <c r="E108" s="75"/>
      <c r="F108" s="75"/>
      <c r="G108" s="75"/>
      <c r="H108" s="75"/>
      <c r="I108" s="75"/>
      <c r="J108" s="75"/>
      <c r="K108" s="75"/>
      <c r="L108" s="75"/>
      <c r="M108" s="75"/>
      <c r="N108" s="75"/>
      <c r="O108" s="75"/>
      <c r="P108" s="75"/>
    </row>
    <row r="109" spans="1:22" ht="11.1" customHeight="1" x14ac:dyDescent="0.4">
      <c r="B109" s="75"/>
      <c r="C109" s="75"/>
      <c r="D109" s="75"/>
      <c r="E109" s="75"/>
      <c r="F109" s="75"/>
      <c r="G109" s="75"/>
      <c r="H109" s="75"/>
      <c r="I109" s="75"/>
      <c r="J109" s="75"/>
      <c r="K109" s="75"/>
      <c r="L109" s="75"/>
      <c r="M109" s="75"/>
      <c r="N109" s="75"/>
      <c r="O109" s="75"/>
      <c r="P109" s="75"/>
    </row>
    <row r="110" spans="1:22" ht="21" customHeight="1" x14ac:dyDescent="0.4">
      <c r="B110" s="379" t="s">
        <v>6644</v>
      </c>
      <c r="C110" s="379"/>
      <c r="D110" s="379"/>
      <c r="E110" s="379"/>
      <c r="F110" s="379"/>
      <c r="G110" s="379"/>
      <c r="H110" s="379"/>
      <c r="I110" s="379"/>
      <c r="J110" s="379"/>
      <c r="K110" s="379"/>
      <c r="L110" s="379"/>
      <c r="M110" s="379"/>
      <c r="N110" s="379"/>
      <c r="O110" s="379"/>
      <c r="P110" s="379"/>
    </row>
    <row r="111" spans="1:22" ht="21" customHeight="1" x14ac:dyDescent="0.4">
      <c r="B111" s="75"/>
      <c r="C111" s="473" t="s">
        <v>36</v>
      </c>
      <c r="D111" s="473"/>
      <c r="E111" s="473"/>
      <c r="F111" s="473"/>
      <c r="G111" s="473"/>
      <c r="H111" s="473"/>
      <c r="I111" s="473"/>
      <c r="J111" s="473"/>
      <c r="K111" s="473"/>
      <c r="L111" s="473"/>
      <c r="M111" s="473"/>
      <c r="N111" s="473"/>
      <c r="O111" s="473" t="s">
        <v>37</v>
      </c>
      <c r="P111" s="473"/>
      <c r="R111" s="369"/>
      <c r="S111" s="53" t="s">
        <v>102</v>
      </c>
      <c r="T111" s="54" t="s">
        <v>116</v>
      </c>
    </row>
    <row r="112" spans="1:22" ht="31.5" customHeight="1" x14ac:dyDescent="0.4">
      <c r="A112" s="62" t="s">
        <v>117</v>
      </c>
      <c r="B112" s="75"/>
      <c r="C112" s="423" t="s">
        <v>6562</v>
      </c>
      <c r="D112" s="424"/>
      <c r="E112" s="424"/>
      <c r="F112" s="424"/>
      <c r="G112" s="424"/>
      <c r="H112" s="424"/>
      <c r="I112" s="424"/>
      <c r="J112" s="424"/>
      <c r="K112" s="424"/>
      <c r="L112" s="424"/>
      <c r="M112" s="424"/>
      <c r="N112" s="425"/>
      <c r="O112" s="506" t="s">
        <v>118</v>
      </c>
      <c r="P112" s="506"/>
      <c r="R112" s="370"/>
      <c r="S112" s="45">
        <v>20</v>
      </c>
      <c r="T112" s="55" t="str">
        <f>IF(OR(P113="",P114=""),"×","")</f>
        <v>×</v>
      </c>
    </row>
    <row r="113" spans="1:20" ht="31.5" customHeight="1" x14ac:dyDescent="0.4">
      <c r="A113" s="62" t="s">
        <v>119</v>
      </c>
      <c r="B113" s="75"/>
      <c r="C113" s="426"/>
      <c r="D113" s="427"/>
      <c r="E113" s="427"/>
      <c r="F113" s="427"/>
      <c r="G113" s="427"/>
      <c r="H113" s="427"/>
      <c r="I113" s="427"/>
      <c r="J113" s="427"/>
      <c r="K113" s="427"/>
      <c r="L113" s="427"/>
      <c r="M113" s="427"/>
      <c r="N113" s="428"/>
      <c r="O113" s="299" t="s">
        <v>6563</v>
      </c>
      <c r="P113" s="300"/>
      <c r="R113" s="370"/>
      <c r="S113" s="45">
        <v>10</v>
      </c>
      <c r="T113" s="55" t="str">
        <f>IF(OR(P113="",P114=""),"×","")</f>
        <v>×</v>
      </c>
    </row>
    <row r="114" spans="1:20" ht="31.5" customHeight="1" x14ac:dyDescent="0.4">
      <c r="A114" s="62" t="s">
        <v>120</v>
      </c>
      <c r="B114" s="75"/>
      <c r="C114" s="426"/>
      <c r="D114" s="427"/>
      <c r="E114" s="427"/>
      <c r="F114" s="427"/>
      <c r="G114" s="427"/>
      <c r="H114" s="427"/>
      <c r="I114" s="427"/>
      <c r="J114" s="427"/>
      <c r="K114" s="427"/>
      <c r="L114" s="427"/>
      <c r="M114" s="427"/>
      <c r="N114" s="428"/>
      <c r="O114" s="113" t="s">
        <v>6564</v>
      </c>
      <c r="P114" s="300"/>
      <c r="R114" s="370"/>
      <c r="S114" s="45">
        <v>15</v>
      </c>
      <c r="T114" s="55" t="str">
        <f>IF(OR(P113="",P114=""),"×","")</f>
        <v>×</v>
      </c>
    </row>
    <row r="115" spans="1:20" ht="31.5" customHeight="1" x14ac:dyDescent="0.4">
      <c r="A115"/>
      <c r="B115" s="75"/>
      <c r="C115" s="430"/>
      <c r="D115" s="431"/>
      <c r="E115" s="431"/>
      <c r="F115" s="431"/>
      <c r="G115" s="431"/>
      <c r="H115" s="431"/>
      <c r="I115" s="431"/>
      <c r="J115" s="431"/>
      <c r="K115" s="431"/>
      <c r="L115" s="431"/>
      <c r="M115" s="431"/>
      <c r="N115" s="432"/>
      <c r="O115" s="113" t="s">
        <v>6565</v>
      </c>
      <c r="P115" s="301" t="str">
        <f>IFERROR(P114/P113,"")</f>
        <v/>
      </c>
      <c r="R115" s="53"/>
      <c r="S115" s="53"/>
      <c r="T115" s="104"/>
    </row>
    <row r="116" spans="1:20" x14ac:dyDescent="0.4">
      <c r="B116" s="75"/>
      <c r="C116" s="75"/>
      <c r="D116" s="75"/>
      <c r="E116" s="75"/>
      <c r="F116" s="75"/>
      <c r="G116" s="75"/>
      <c r="H116" s="75"/>
      <c r="I116" s="75"/>
      <c r="J116" s="75"/>
      <c r="K116" s="75"/>
      <c r="L116" s="75"/>
      <c r="M116" s="75"/>
      <c r="N116" s="75"/>
      <c r="O116" s="75"/>
      <c r="P116" s="75"/>
    </row>
    <row r="117" spans="1:20" ht="69.75" customHeight="1" x14ac:dyDescent="0.4">
      <c r="B117" s="135" t="s">
        <v>121</v>
      </c>
      <c r="C117" s="438" t="s">
        <v>122</v>
      </c>
      <c r="D117" s="438"/>
      <c r="E117" s="438"/>
      <c r="F117" s="438"/>
      <c r="G117" s="438"/>
      <c r="H117" s="438"/>
      <c r="I117" s="438"/>
      <c r="J117" s="438"/>
      <c r="K117" s="438"/>
      <c r="L117" s="438"/>
      <c r="M117" s="438"/>
      <c r="N117" s="438"/>
      <c r="O117" s="438"/>
      <c r="P117" s="439"/>
    </row>
    <row r="118" spans="1:20" ht="57" customHeight="1" x14ac:dyDescent="0.4">
      <c r="B118" s="134" t="s">
        <v>114</v>
      </c>
      <c r="C118" s="436" t="s">
        <v>6541</v>
      </c>
      <c r="D118" s="436"/>
      <c r="E118" s="436"/>
      <c r="F118" s="436"/>
      <c r="G118" s="436"/>
      <c r="H118" s="436"/>
      <c r="I118" s="436"/>
      <c r="J118" s="436"/>
      <c r="K118" s="436"/>
      <c r="L118" s="436"/>
      <c r="M118" s="436"/>
      <c r="N118" s="436"/>
      <c r="O118" s="436"/>
      <c r="P118" s="440"/>
    </row>
    <row r="119" spans="1:20" ht="55.5" customHeight="1" x14ac:dyDescent="0.4">
      <c r="B119" s="118" t="s">
        <v>123</v>
      </c>
      <c r="C119" s="457" t="s">
        <v>124</v>
      </c>
      <c r="D119" s="457"/>
      <c r="E119" s="457"/>
      <c r="F119" s="457"/>
      <c r="G119" s="457"/>
      <c r="H119" s="457"/>
      <c r="I119" s="457"/>
      <c r="J119" s="457"/>
      <c r="K119" s="457"/>
      <c r="L119" s="457"/>
      <c r="M119" s="457"/>
      <c r="N119" s="457"/>
      <c r="O119" s="457"/>
      <c r="P119" s="458"/>
    </row>
    <row r="120" spans="1:20" ht="9.75" customHeight="1" x14ac:dyDescent="0.4">
      <c r="B120" s="75"/>
      <c r="C120" s="63"/>
      <c r="D120" s="75"/>
      <c r="E120" s="75"/>
      <c r="F120" s="75"/>
      <c r="G120" s="75"/>
      <c r="H120" s="75"/>
      <c r="I120" s="75"/>
      <c r="J120" s="75"/>
      <c r="K120" s="75"/>
      <c r="L120" s="75"/>
      <c r="M120" s="75"/>
      <c r="N120" s="75"/>
      <c r="O120" s="75"/>
      <c r="P120" s="75"/>
    </row>
    <row r="121" spans="1:20" ht="21" customHeight="1" x14ac:dyDescent="0.4">
      <c r="B121" s="429" t="s">
        <v>125</v>
      </c>
      <c r="C121" s="429"/>
      <c r="D121" s="429"/>
      <c r="E121" s="429"/>
      <c r="F121" s="429"/>
      <c r="G121" s="429"/>
      <c r="H121" s="429"/>
      <c r="I121" s="429"/>
      <c r="J121" s="429"/>
      <c r="K121" s="429"/>
      <c r="L121" s="429"/>
      <c r="M121" s="429"/>
      <c r="N121" s="429"/>
      <c r="O121" s="429"/>
      <c r="P121" s="429"/>
    </row>
    <row r="122" spans="1:20" ht="21" customHeight="1" x14ac:dyDescent="0.4">
      <c r="B122" s="379" t="s">
        <v>126</v>
      </c>
      <c r="C122" s="379"/>
      <c r="D122" s="379"/>
      <c r="E122" s="379"/>
      <c r="F122" s="379"/>
      <c r="G122" s="379"/>
      <c r="H122" s="379"/>
      <c r="I122" s="379"/>
      <c r="J122" s="379"/>
      <c r="K122" s="379"/>
      <c r="L122" s="379"/>
      <c r="M122" s="379"/>
      <c r="N122" s="379"/>
      <c r="O122" s="379"/>
      <c r="P122" s="379"/>
    </row>
    <row r="123" spans="1:20" ht="21" customHeight="1" x14ac:dyDescent="0.4">
      <c r="B123" s="63"/>
      <c r="C123" s="473" t="s">
        <v>36</v>
      </c>
      <c r="D123" s="473"/>
      <c r="E123" s="473"/>
      <c r="F123" s="473"/>
      <c r="G123" s="473"/>
      <c r="H123" s="473"/>
      <c r="I123" s="473"/>
      <c r="J123" s="473"/>
      <c r="K123" s="473"/>
      <c r="L123" s="473"/>
      <c r="M123" s="473"/>
      <c r="N123" s="411" t="s">
        <v>127</v>
      </c>
      <c r="O123" s="412"/>
      <c r="P123" s="413"/>
      <c r="R123" s="53" t="s">
        <v>101</v>
      </c>
      <c r="S123" s="53" t="s">
        <v>102</v>
      </c>
      <c r="T123" s="54" t="s">
        <v>128</v>
      </c>
    </row>
    <row r="124" spans="1:20" ht="22.5" customHeight="1" x14ac:dyDescent="0.4">
      <c r="A124" s="42" t="s">
        <v>129</v>
      </c>
      <c r="B124" s="63"/>
      <c r="C124" s="461" t="s">
        <v>6566</v>
      </c>
      <c r="D124" s="462"/>
      <c r="E124" s="462"/>
      <c r="F124" s="462"/>
      <c r="G124" s="462"/>
      <c r="H124" s="462"/>
      <c r="I124" s="462"/>
      <c r="J124" s="462"/>
      <c r="K124" s="462"/>
      <c r="L124" s="462"/>
      <c r="M124" s="463"/>
      <c r="N124" s="536" t="s">
        <v>105</v>
      </c>
      <c r="O124" s="536"/>
      <c r="P124" s="295"/>
      <c r="R124" s="55" t="str">
        <f>IF(AND(P124="○",OR(COUNTIF(P126:P129,"○")&gt;0,AND(P130="○",P131&lt;&gt;"")),OR(COUNTIF(P133:P137,"○")&gt;0,AND(P138="○",P139&lt;&gt;"")),P141&lt;&gt;"",COUNTA(P142:P144)&gt;0),S124,"")</f>
        <v/>
      </c>
      <c r="S124" s="56">
        <v>5</v>
      </c>
      <c r="T124" s="55" t="str">
        <f>IF(OR(P124="",AND(P124="○",OR(COUNTA(P126:P131)=0,AND(P130="○",P131=""),COUNTA(P133:P139)=0,AND(P138="○",P139=""),P141="",AND(P141="○",COUNTA(P142:P144)=0))),AND(P124="－",OR(COUNTA(P126:P131)&lt;&gt;0,COUNTA(P133:P139)&lt;&gt;0,COUNTA(P141:P144)&lt;&gt;0))),"×","")</f>
        <v>×</v>
      </c>
    </row>
    <row r="125" spans="1:20" ht="22.5" customHeight="1" x14ac:dyDescent="0.4">
      <c r="B125" s="63"/>
      <c r="C125" s="464"/>
      <c r="D125" s="465"/>
      <c r="E125" s="465"/>
      <c r="F125" s="465"/>
      <c r="G125" s="465"/>
      <c r="H125" s="465"/>
      <c r="I125" s="465"/>
      <c r="J125" s="465"/>
      <c r="K125" s="465"/>
      <c r="L125" s="465"/>
      <c r="M125" s="466"/>
      <c r="N125" s="402" t="s">
        <v>130</v>
      </c>
      <c r="O125" s="403"/>
      <c r="P125" s="404"/>
      <c r="R125" s="57"/>
      <c r="S125" s="58"/>
    </row>
    <row r="126" spans="1:20" ht="22.5" customHeight="1" x14ac:dyDescent="0.4">
      <c r="B126" s="63"/>
      <c r="C126" s="464"/>
      <c r="D126" s="465"/>
      <c r="E126" s="465"/>
      <c r="F126" s="465"/>
      <c r="G126" s="465"/>
      <c r="H126" s="465"/>
      <c r="I126" s="465"/>
      <c r="J126" s="465"/>
      <c r="K126" s="465"/>
      <c r="L126" s="465"/>
      <c r="M126" s="466"/>
      <c r="N126" s="402" t="s">
        <v>131</v>
      </c>
      <c r="O126" s="404"/>
      <c r="P126" s="174"/>
    </row>
    <row r="127" spans="1:20" ht="22.5" customHeight="1" x14ac:dyDescent="0.4">
      <c r="B127" s="63"/>
      <c r="C127" s="464"/>
      <c r="D127" s="465"/>
      <c r="E127" s="465"/>
      <c r="F127" s="465"/>
      <c r="G127" s="465"/>
      <c r="H127" s="465"/>
      <c r="I127" s="465"/>
      <c r="J127" s="465"/>
      <c r="K127" s="465"/>
      <c r="L127" s="465"/>
      <c r="M127" s="466"/>
      <c r="N127" s="402" t="s">
        <v>132</v>
      </c>
      <c r="O127" s="404"/>
      <c r="P127" s="174"/>
    </row>
    <row r="128" spans="1:20" ht="22.5" customHeight="1" x14ac:dyDescent="0.4">
      <c r="B128" s="63"/>
      <c r="C128" s="464"/>
      <c r="D128" s="465"/>
      <c r="E128" s="465"/>
      <c r="F128" s="465"/>
      <c r="G128" s="465"/>
      <c r="H128" s="465"/>
      <c r="I128" s="465"/>
      <c r="J128" s="465"/>
      <c r="K128" s="465"/>
      <c r="L128" s="465"/>
      <c r="M128" s="466"/>
      <c r="N128" s="402" t="s">
        <v>133</v>
      </c>
      <c r="O128" s="404"/>
      <c r="P128" s="174"/>
    </row>
    <row r="129" spans="2:20" ht="22.5" customHeight="1" x14ac:dyDescent="0.4">
      <c r="B129" s="63"/>
      <c r="C129" s="464"/>
      <c r="D129" s="465"/>
      <c r="E129" s="465"/>
      <c r="F129" s="465"/>
      <c r="G129" s="465"/>
      <c r="H129" s="465"/>
      <c r="I129" s="465"/>
      <c r="J129" s="465"/>
      <c r="K129" s="465"/>
      <c r="L129" s="465"/>
      <c r="M129" s="466"/>
      <c r="N129" s="402" t="s">
        <v>134</v>
      </c>
      <c r="O129" s="404"/>
      <c r="P129" s="174"/>
    </row>
    <row r="130" spans="2:20" ht="22.5" customHeight="1" x14ac:dyDescent="0.4">
      <c r="B130" s="63"/>
      <c r="C130" s="464"/>
      <c r="D130" s="465"/>
      <c r="E130" s="465"/>
      <c r="F130" s="465"/>
      <c r="G130" s="465"/>
      <c r="H130" s="465"/>
      <c r="I130" s="465"/>
      <c r="J130" s="465"/>
      <c r="K130" s="465"/>
      <c r="L130" s="465"/>
      <c r="M130" s="466"/>
      <c r="N130" s="402" t="s">
        <v>135</v>
      </c>
      <c r="O130" s="404"/>
      <c r="P130" s="174"/>
    </row>
    <row r="131" spans="2:20" ht="64.5" customHeight="1" x14ac:dyDescent="0.4">
      <c r="B131" s="63"/>
      <c r="C131" s="464"/>
      <c r="D131" s="465"/>
      <c r="E131" s="465"/>
      <c r="F131" s="465"/>
      <c r="G131" s="465"/>
      <c r="H131" s="465"/>
      <c r="I131" s="465"/>
      <c r="J131" s="465"/>
      <c r="K131" s="465"/>
      <c r="L131" s="465"/>
      <c r="M131" s="466"/>
      <c r="N131" s="402" t="s">
        <v>6567</v>
      </c>
      <c r="O131" s="403"/>
      <c r="P131" s="190"/>
    </row>
    <row r="132" spans="2:20" ht="22.5" customHeight="1" x14ac:dyDescent="0.4">
      <c r="B132" s="63"/>
      <c r="C132" s="464"/>
      <c r="D132" s="465"/>
      <c r="E132" s="465"/>
      <c r="F132" s="465"/>
      <c r="G132" s="465"/>
      <c r="H132" s="465"/>
      <c r="I132" s="465"/>
      <c r="J132" s="465"/>
      <c r="K132" s="465"/>
      <c r="L132" s="465"/>
      <c r="M132" s="466"/>
      <c r="N132" s="402" t="s">
        <v>6568</v>
      </c>
      <c r="O132" s="403"/>
      <c r="P132" s="404"/>
      <c r="R132" s="57"/>
      <c r="S132" s="58"/>
    </row>
    <row r="133" spans="2:20" ht="35.25" customHeight="1" x14ac:dyDescent="0.4">
      <c r="B133" s="63"/>
      <c r="C133" s="464"/>
      <c r="D133" s="465"/>
      <c r="E133" s="465"/>
      <c r="F133" s="465"/>
      <c r="G133" s="465"/>
      <c r="H133" s="465"/>
      <c r="I133" s="465"/>
      <c r="J133" s="465"/>
      <c r="K133" s="465"/>
      <c r="L133" s="465"/>
      <c r="M133" s="466"/>
      <c r="N133" s="402" t="s">
        <v>136</v>
      </c>
      <c r="O133" s="404"/>
      <c r="P133" s="174"/>
    </row>
    <row r="134" spans="2:20" ht="22.5" customHeight="1" x14ac:dyDescent="0.4">
      <c r="B134" s="63"/>
      <c r="C134" s="464"/>
      <c r="D134" s="465"/>
      <c r="E134" s="465"/>
      <c r="F134" s="465"/>
      <c r="G134" s="465"/>
      <c r="H134" s="465"/>
      <c r="I134" s="465"/>
      <c r="J134" s="465"/>
      <c r="K134" s="465"/>
      <c r="L134" s="465"/>
      <c r="M134" s="466"/>
      <c r="N134" s="402" t="s">
        <v>137</v>
      </c>
      <c r="O134" s="404"/>
      <c r="P134" s="174"/>
    </row>
    <row r="135" spans="2:20" ht="22.5" customHeight="1" x14ac:dyDescent="0.4">
      <c r="B135" s="63"/>
      <c r="C135" s="464"/>
      <c r="D135" s="465"/>
      <c r="E135" s="465"/>
      <c r="F135" s="465"/>
      <c r="G135" s="465"/>
      <c r="H135" s="465"/>
      <c r="I135" s="465"/>
      <c r="J135" s="465"/>
      <c r="K135" s="465"/>
      <c r="L135" s="465"/>
      <c r="M135" s="466"/>
      <c r="N135" s="402" t="s">
        <v>138</v>
      </c>
      <c r="O135" s="404"/>
      <c r="P135" s="174"/>
    </row>
    <row r="136" spans="2:20" ht="22.5" customHeight="1" x14ac:dyDescent="0.4">
      <c r="B136" s="63"/>
      <c r="C136" s="464"/>
      <c r="D136" s="465"/>
      <c r="E136" s="465"/>
      <c r="F136" s="465"/>
      <c r="G136" s="465"/>
      <c r="H136" s="465"/>
      <c r="I136" s="465"/>
      <c r="J136" s="465"/>
      <c r="K136" s="465"/>
      <c r="L136" s="465"/>
      <c r="M136" s="466"/>
      <c r="N136" s="402" t="s">
        <v>139</v>
      </c>
      <c r="O136" s="404"/>
      <c r="P136" s="174"/>
    </row>
    <row r="137" spans="2:20" ht="22.5" customHeight="1" x14ac:dyDescent="0.4">
      <c r="B137" s="63"/>
      <c r="C137" s="464"/>
      <c r="D137" s="465"/>
      <c r="E137" s="465"/>
      <c r="F137" s="465"/>
      <c r="G137" s="465"/>
      <c r="H137" s="465"/>
      <c r="I137" s="465"/>
      <c r="J137" s="465"/>
      <c r="K137" s="465"/>
      <c r="L137" s="465"/>
      <c r="M137" s="466"/>
      <c r="N137" s="402" t="s">
        <v>140</v>
      </c>
      <c r="O137" s="404"/>
      <c r="P137" s="174"/>
    </row>
    <row r="138" spans="2:20" ht="22.5" customHeight="1" x14ac:dyDescent="0.4">
      <c r="B138" s="63"/>
      <c r="C138" s="464"/>
      <c r="D138" s="465"/>
      <c r="E138" s="465"/>
      <c r="F138" s="465"/>
      <c r="G138" s="465"/>
      <c r="H138" s="465"/>
      <c r="I138" s="465"/>
      <c r="J138" s="465"/>
      <c r="K138" s="465"/>
      <c r="L138" s="465"/>
      <c r="M138" s="466"/>
      <c r="N138" s="402" t="s">
        <v>135</v>
      </c>
      <c r="O138" s="404"/>
      <c r="P138" s="174"/>
    </row>
    <row r="139" spans="2:20" ht="64.5" customHeight="1" x14ac:dyDescent="0.4">
      <c r="B139" s="63"/>
      <c r="C139" s="464"/>
      <c r="D139" s="465"/>
      <c r="E139" s="465"/>
      <c r="F139" s="465"/>
      <c r="G139" s="465"/>
      <c r="H139" s="465"/>
      <c r="I139" s="465"/>
      <c r="J139" s="465"/>
      <c r="K139" s="465"/>
      <c r="L139" s="465"/>
      <c r="M139" s="466"/>
      <c r="N139" s="402" t="s">
        <v>6569</v>
      </c>
      <c r="O139" s="403"/>
      <c r="P139" s="190"/>
    </row>
    <row r="140" spans="2:20" ht="47.25" customHeight="1" x14ac:dyDescent="0.4">
      <c r="B140" s="63"/>
      <c r="C140" s="464"/>
      <c r="D140" s="465"/>
      <c r="E140" s="465"/>
      <c r="F140" s="465"/>
      <c r="G140" s="465"/>
      <c r="H140" s="465"/>
      <c r="I140" s="465"/>
      <c r="J140" s="465"/>
      <c r="K140" s="465"/>
      <c r="L140" s="465"/>
      <c r="M140" s="466"/>
      <c r="N140" s="455" t="s">
        <v>6570</v>
      </c>
      <c r="O140" s="456"/>
      <c r="P140" s="509"/>
      <c r="R140" s="53"/>
      <c r="S140" s="53"/>
    </row>
    <row r="141" spans="2:20" ht="37.5" customHeight="1" x14ac:dyDescent="0.4">
      <c r="B141" s="63"/>
      <c r="C141" s="464"/>
      <c r="D141" s="465"/>
      <c r="E141" s="465"/>
      <c r="F141" s="465"/>
      <c r="G141" s="465"/>
      <c r="H141" s="465"/>
      <c r="I141" s="465"/>
      <c r="J141" s="465"/>
      <c r="K141" s="465"/>
      <c r="L141" s="465"/>
      <c r="M141" s="466"/>
      <c r="N141" s="402" t="s">
        <v>141</v>
      </c>
      <c r="O141" s="403"/>
      <c r="P141" s="190"/>
      <c r="R141" s="53"/>
      <c r="S141" s="53"/>
    </row>
    <row r="142" spans="2:20" ht="22.5" customHeight="1" x14ac:dyDescent="0.4">
      <c r="B142" s="63"/>
      <c r="C142" s="464"/>
      <c r="D142" s="465"/>
      <c r="E142" s="465"/>
      <c r="F142" s="465"/>
      <c r="G142" s="465"/>
      <c r="H142" s="465"/>
      <c r="I142" s="465"/>
      <c r="J142" s="465"/>
      <c r="K142" s="465"/>
      <c r="L142" s="465"/>
      <c r="M142" s="466"/>
      <c r="N142" s="402">
        <v>1</v>
      </c>
      <c r="O142" s="403"/>
      <c r="P142" s="190"/>
      <c r="R142" s="53"/>
      <c r="S142" s="53"/>
    </row>
    <row r="143" spans="2:20" ht="22.5" customHeight="1" x14ac:dyDescent="0.4">
      <c r="B143" s="63"/>
      <c r="C143" s="464"/>
      <c r="D143" s="465"/>
      <c r="E143" s="465"/>
      <c r="F143" s="465"/>
      <c r="G143" s="465"/>
      <c r="H143" s="465"/>
      <c r="I143" s="465"/>
      <c r="J143" s="465"/>
      <c r="K143" s="465"/>
      <c r="L143" s="465"/>
      <c r="M143" s="466"/>
      <c r="N143" s="402">
        <v>2</v>
      </c>
      <c r="O143" s="403"/>
      <c r="P143" s="190"/>
      <c r="R143" s="53"/>
      <c r="S143" s="53"/>
    </row>
    <row r="144" spans="2:20" ht="22.5" customHeight="1" x14ac:dyDescent="0.4">
      <c r="B144" s="63"/>
      <c r="C144" s="467"/>
      <c r="D144" s="468"/>
      <c r="E144" s="468"/>
      <c r="F144" s="468"/>
      <c r="G144" s="468"/>
      <c r="H144" s="468"/>
      <c r="I144" s="468"/>
      <c r="J144" s="468"/>
      <c r="K144" s="468"/>
      <c r="L144" s="468"/>
      <c r="M144" s="469"/>
      <c r="N144" s="444">
        <v>3</v>
      </c>
      <c r="O144" s="445"/>
      <c r="P144" s="190"/>
      <c r="R144" s="53" t="s">
        <v>101</v>
      </c>
      <c r="S144" s="53" t="s">
        <v>102</v>
      </c>
      <c r="T144" s="54" t="s">
        <v>128</v>
      </c>
    </row>
    <row r="145" spans="1:20" ht="30" customHeight="1" x14ac:dyDescent="0.4">
      <c r="A145" s="42" t="s">
        <v>142</v>
      </c>
      <c r="B145" s="63"/>
      <c r="C145" s="461" t="s">
        <v>143</v>
      </c>
      <c r="D145" s="462"/>
      <c r="E145" s="462"/>
      <c r="F145" s="462"/>
      <c r="G145" s="462"/>
      <c r="H145" s="462"/>
      <c r="I145" s="462"/>
      <c r="J145" s="462"/>
      <c r="K145" s="462"/>
      <c r="L145" s="462"/>
      <c r="M145" s="463"/>
      <c r="N145" s="474" t="s">
        <v>105</v>
      </c>
      <c r="O145" s="475"/>
      <c r="P145" s="295"/>
      <c r="R145" s="55" t="str">
        <f>IF(AND(P145="○",P146&lt;&gt;"",P147&lt;&gt;""),S145,"")</f>
        <v/>
      </c>
      <c r="S145" s="56">
        <v>3</v>
      </c>
      <c r="T145" s="55" t="str">
        <f>IF(OR(P145="",AND(P145="○",COUNTA(P146:P147)&lt;&gt;2),AND(P145="－",COUNTA(P146:P147)&lt;&gt;0)),"×","")</f>
        <v>×</v>
      </c>
    </row>
    <row r="146" spans="1:20" ht="56.25" customHeight="1" x14ac:dyDescent="0.4">
      <c r="B146" s="63"/>
      <c r="C146" s="464"/>
      <c r="D146" s="798"/>
      <c r="E146" s="798"/>
      <c r="F146" s="798"/>
      <c r="G146" s="798"/>
      <c r="H146" s="798"/>
      <c r="I146" s="798"/>
      <c r="J146" s="798"/>
      <c r="K146" s="798"/>
      <c r="L146" s="798"/>
      <c r="M146" s="466"/>
      <c r="N146" s="455" t="s">
        <v>144</v>
      </c>
      <c r="O146" s="456"/>
      <c r="P146" s="190"/>
      <c r="R146" s="53"/>
      <c r="S146" s="53"/>
      <c r="T146" s="54"/>
    </row>
    <row r="147" spans="1:20" ht="51.75" customHeight="1" x14ac:dyDescent="0.4">
      <c r="B147" s="63"/>
      <c r="C147" s="467"/>
      <c r="D147" s="468"/>
      <c r="E147" s="468"/>
      <c r="F147" s="468"/>
      <c r="G147" s="468"/>
      <c r="H147" s="468"/>
      <c r="I147" s="468"/>
      <c r="J147" s="468"/>
      <c r="K147" s="468"/>
      <c r="L147" s="468"/>
      <c r="M147" s="469"/>
      <c r="N147" s="455" t="s">
        <v>145</v>
      </c>
      <c r="O147" s="509"/>
      <c r="P147" s="190"/>
      <c r="R147" s="53" t="s">
        <v>101</v>
      </c>
      <c r="S147" s="53" t="s">
        <v>102</v>
      </c>
      <c r="T147" s="54" t="s">
        <v>128</v>
      </c>
    </row>
    <row r="148" spans="1:20" ht="45.75" customHeight="1" x14ac:dyDescent="0.4">
      <c r="A148" s="42" t="s">
        <v>146</v>
      </c>
      <c r="B148" s="63"/>
      <c r="C148" s="461" t="s">
        <v>147</v>
      </c>
      <c r="D148" s="462"/>
      <c r="E148" s="462"/>
      <c r="F148" s="462"/>
      <c r="G148" s="462"/>
      <c r="H148" s="462"/>
      <c r="I148" s="462"/>
      <c r="J148" s="462"/>
      <c r="K148" s="462"/>
      <c r="L148" s="462"/>
      <c r="M148" s="463"/>
      <c r="N148" s="474" t="s">
        <v>105</v>
      </c>
      <c r="O148" s="475"/>
      <c r="P148" s="295"/>
      <c r="R148" s="55" t="str">
        <f>IF(AND(P148="○",OR(COUNTIF(P150:P153,"○")&gt;0,AND(P154="○",P155&lt;&gt;""))),S148,"")</f>
        <v/>
      </c>
      <c r="S148" s="56">
        <v>2</v>
      </c>
      <c r="T148" s="55" t="str">
        <f>IF(OR(P148="",AND(P148="○",OR(COUNTA(P150:P155)=0,AND(P154="○",P155=""))),AND(P148="－",COUNTA(P150:P155)&lt;&gt;0)),"×","")</f>
        <v>×</v>
      </c>
    </row>
    <row r="149" spans="1:20" x14ac:dyDescent="0.4">
      <c r="B149" s="63"/>
      <c r="C149" s="464"/>
      <c r="D149" s="798"/>
      <c r="E149" s="798"/>
      <c r="F149" s="798"/>
      <c r="G149" s="798"/>
      <c r="H149" s="798"/>
      <c r="I149" s="798"/>
      <c r="J149" s="798"/>
      <c r="K149" s="798"/>
      <c r="L149" s="798"/>
      <c r="M149" s="466"/>
      <c r="N149" s="402" t="s">
        <v>148</v>
      </c>
      <c r="O149" s="403"/>
      <c r="P149" s="404"/>
    </row>
    <row r="150" spans="1:20" ht="22.5" customHeight="1" x14ac:dyDescent="0.4">
      <c r="B150" s="63"/>
      <c r="C150" s="464"/>
      <c r="D150" s="798"/>
      <c r="E150" s="798"/>
      <c r="F150" s="798"/>
      <c r="G150" s="798"/>
      <c r="H150" s="798"/>
      <c r="I150" s="798"/>
      <c r="J150" s="798"/>
      <c r="K150" s="798"/>
      <c r="L150" s="798"/>
      <c r="M150" s="466"/>
      <c r="N150" s="402" t="s">
        <v>149</v>
      </c>
      <c r="O150" s="404"/>
      <c r="P150" s="174"/>
    </row>
    <row r="151" spans="1:20" ht="22.5" customHeight="1" x14ac:dyDescent="0.4">
      <c r="B151" s="63"/>
      <c r="C151" s="464"/>
      <c r="D151" s="798"/>
      <c r="E151" s="798"/>
      <c r="F151" s="798"/>
      <c r="G151" s="798"/>
      <c r="H151" s="798"/>
      <c r="I151" s="798"/>
      <c r="J151" s="798"/>
      <c r="K151" s="798"/>
      <c r="L151" s="798"/>
      <c r="M151" s="466"/>
      <c r="N151" s="402" t="s">
        <v>150</v>
      </c>
      <c r="O151" s="404"/>
      <c r="P151" s="174"/>
    </row>
    <row r="152" spans="1:20" ht="22.5" customHeight="1" x14ac:dyDescent="0.4">
      <c r="B152" s="63"/>
      <c r="C152" s="464"/>
      <c r="D152" s="798"/>
      <c r="E152" s="798"/>
      <c r="F152" s="798"/>
      <c r="G152" s="798"/>
      <c r="H152" s="798"/>
      <c r="I152" s="798"/>
      <c r="J152" s="798"/>
      <c r="K152" s="798"/>
      <c r="L152" s="798"/>
      <c r="M152" s="466"/>
      <c r="N152" s="402" t="s">
        <v>151</v>
      </c>
      <c r="O152" s="404"/>
      <c r="P152" s="174"/>
    </row>
    <row r="153" spans="1:20" ht="22.5" customHeight="1" x14ac:dyDescent="0.4">
      <c r="B153" s="63"/>
      <c r="C153" s="464"/>
      <c r="D153" s="798"/>
      <c r="E153" s="798"/>
      <c r="F153" s="798"/>
      <c r="G153" s="798"/>
      <c r="H153" s="798"/>
      <c r="I153" s="798"/>
      <c r="J153" s="798"/>
      <c r="K153" s="798"/>
      <c r="L153" s="798"/>
      <c r="M153" s="466"/>
      <c r="N153" s="402" t="s">
        <v>152</v>
      </c>
      <c r="O153" s="404"/>
      <c r="P153" s="174"/>
    </row>
    <row r="154" spans="1:20" ht="22.5" customHeight="1" x14ac:dyDescent="0.4">
      <c r="B154" s="63"/>
      <c r="C154" s="464"/>
      <c r="D154" s="798"/>
      <c r="E154" s="798"/>
      <c r="F154" s="798"/>
      <c r="G154" s="798"/>
      <c r="H154" s="798"/>
      <c r="I154" s="798"/>
      <c r="J154" s="798"/>
      <c r="K154" s="798"/>
      <c r="L154" s="798"/>
      <c r="M154" s="466"/>
      <c r="N154" s="402" t="s">
        <v>135</v>
      </c>
      <c r="O154" s="404"/>
      <c r="P154" s="174"/>
    </row>
    <row r="155" spans="1:20" ht="64.5" customHeight="1" x14ac:dyDescent="0.4">
      <c r="B155" s="63"/>
      <c r="C155" s="467"/>
      <c r="D155" s="468"/>
      <c r="E155" s="468"/>
      <c r="F155" s="468"/>
      <c r="G155" s="468"/>
      <c r="H155" s="468"/>
      <c r="I155" s="468"/>
      <c r="J155" s="468"/>
      <c r="K155" s="468"/>
      <c r="L155" s="468"/>
      <c r="M155" s="469"/>
      <c r="N155" s="402" t="s">
        <v>6571</v>
      </c>
      <c r="O155" s="403"/>
      <c r="P155" s="190"/>
      <c r="R155" s="53" t="s">
        <v>101</v>
      </c>
      <c r="S155" s="53" t="s">
        <v>102</v>
      </c>
      <c r="T155" s="54" t="s">
        <v>153</v>
      </c>
    </row>
    <row r="156" spans="1:20" ht="91.5" customHeight="1" x14ac:dyDescent="0.4">
      <c r="A156" s="42" t="s">
        <v>154</v>
      </c>
      <c r="B156" s="63"/>
      <c r="C156" s="676" t="s">
        <v>6572</v>
      </c>
      <c r="D156" s="524"/>
      <c r="E156" s="524"/>
      <c r="F156" s="524"/>
      <c r="G156" s="524"/>
      <c r="H156" s="524"/>
      <c r="I156" s="524"/>
      <c r="J156" s="524"/>
      <c r="K156" s="524"/>
      <c r="L156" s="524"/>
      <c r="M156" s="524"/>
      <c r="N156" s="474" t="s">
        <v>105</v>
      </c>
      <c r="O156" s="475"/>
      <c r="P156" s="295"/>
      <c r="R156" s="55" t="str">
        <f>IF(P156="○",S156,"")</f>
        <v/>
      </c>
      <c r="S156" s="56">
        <v>2</v>
      </c>
      <c r="T156" s="55" t="str">
        <f>IF(P156="","×","")</f>
        <v>×</v>
      </c>
    </row>
    <row r="157" spans="1:20" ht="39.75" customHeight="1" x14ac:dyDescent="0.4">
      <c r="B157" s="63"/>
      <c r="C157" s="664"/>
      <c r="D157" s="470" t="s">
        <v>155</v>
      </c>
      <c r="E157" s="470"/>
      <c r="F157" s="470"/>
      <c r="G157" s="470"/>
      <c r="H157" s="470"/>
      <c r="I157" s="470"/>
      <c r="J157" s="470"/>
      <c r="K157" s="470"/>
      <c r="L157" s="470"/>
      <c r="M157" s="470"/>
      <c r="N157" s="677"/>
      <c r="O157" s="678"/>
      <c r="P157" s="679"/>
    </row>
    <row r="158" spans="1:20" ht="31.15" customHeight="1" x14ac:dyDescent="0.4">
      <c r="B158" s="63"/>
      <c r="C158" s="665"/>
      <c r="D158" s="470" t="s">
        <v>6573</v>
      </c>
      <c r="E158" s="470"/>
      <c r="F158" s="470"/>
      <c r="G158" s="470"/>
      <c r="H158" s="470"/>
      <c r="I158" s="470"/>
      <c r="J158" s="470"/>
      <c r="K158" s="470"/>
      <c r="L158" s="470"/>
      <c r="M158" s="470"/>
      <c r="N158" s="680"/>
      <c r="O158" s="681"/>
      <c r="P158" s="682"/>
    </row>
    <row r="159" spans="1:20" ht="31.15" customHeight="1" x14ac:dyDescent="0.4">
      <c r="B159" s="63"/>
      <c r="C159" s="665"/>
      <c r="D159" s="470" t="s">
        <v>6574</v>
      </c>
      <c r="E159" s="470"/>
      <c r="F159" s="470"/>
      <c r="G159" s="470"/>
      <c r="H159" s="470"/>
      <c r="I159" s="470"/>
      <c r="J159" s="470"/>
      <c r="K159" s="470"/>
      <c r="L159" s="470"/>
      <c r="M159" s="470"/>
      <c r="N159" s="680"/>
      <c r="O159" s="681"/>
      <c r="P159" s="682"/>
    </row>
    <row r="160" spans="1:20" ht="18" customHeight="1" x14ac:dyDescent="0.4">
      <c r="B160" s="63"/>
      <c r="C160" s="665"/>
      <c r="D160" s="470" t="s">
        <v>156</v>
      </c>
      <c r="E160" s="470"/>
      <c r="F160" s="470"/>
      <c r="G160" s="470"/>
      <c r="H160" s="470"/>
      <c r="I160" s="470"/>
      <c r="J160" s="470"/>
      <c r="K160" s="470"/>
      <c r="L160" s="470"/>
      <c r="M160" s="470"/>
      <c r="N160" s="680"/>
      <c r="O160" s="681"/>
      <c r="P160" s="682"/>
    </row>
    <row r="161" spans="1:20" ht="21" customHeight="1" x14ac:dyDescent="0.4">
      <c r="B161" s="63"/>
      <c r="C161" s="665"/>
      <c r="D161" s="470" t="s">
        <v>6575</v>
      </c>
      <c r="E161" s="470"/>
      <c r="F161" s="470"/>
      <c r="G161" s="470"/>
      <c r="H161" s="470"/>
      <c r="I161" s="470"/>
      <c r="J161" s="470"/>
      <c r="K161" s="470"/>
      <c r="L161" s="470"/>
      <c r="M161" s="470"/>
      <c r="N161" s="680"/>
      <c r="O161" s="681"/>
      <c r="P161" s="682"/>
    </row>
    <row r="162" spans="1:20" ht="21" customHeight="1" x14ac:dyDescent="0.4">
      <c r="B162" s="63"/>
      <c r="C162" s="665"/>
      <c r="D162" s="470"/>
      <c r="E162" s="470"/>
      <c r="F162" s="470"/>
      <c r="G162" s="470"/>
      <c r="H162" s="470"/>
      <c r="I162" s="470"/>
      <c r="J162" s="470"/>
      <c r="K162" s="470"/>
      <c r="L162" s="470"/>
      <c r="M162" s="470"/>
      <c r="N162" s="680"/>
      <c r="O162" s="681"/>
      <c r="P162" s="682"/>
    </row>
    <row r="163" spans="1:20" ht="29.45" customHeight="1" x14ac:dyDescent="0.4">
      <c r="B163" s="63"/>
      <c r="C163" s="666"/>
      <c r="D163" s="487"/>
      <c r="E163" s="487"/>
      <c r="F163" s="487"/>
      <c r="G163" s="487"/>
      <c r="H163" s="487"/>
      <c r="I163" s="487"/>
      <c r="J163" s="487"/>
      <c r="K163" s="487"/>
      <c r="L163" s="487"/>
      <c r="M163" s="487"/>
      <c r="N163" s="683"/>
      <c r="O163" s="684"/>
      <c r="P163" s="685"/>
      <c r="R163" s="53" t="s">
        <v>101</v>
      </c>
      <c r="S163" s="53" t="s">
        <v>102</v>
      </c>
      <c r="T163" s="54" t="s">
        <v>128</v>
      </c>
    </row>
    <row r="164" spans="1:20" ht="29.45" customHeight="1" x14ac:dyDescent="0.4">
      <c r="B164" s="63"/>
      <c r="C164" s="423" t="s">
        <v>6576</v>
      </c>
      <c r="D164" s="424"/>
      <c r="E164" s="424"/>
      <c r="F164" s="424"/>
      <c r="G164" s="424"/>
      <c r="H164" s="424"/>
      <c r="I164" s="424"/>
      <c r="J164" s="424"/>
      <c r="K164" s="424"/>
      <c r="L164" s="424"/>
      <c r="M164" s="425"/>
      <c r="N164" s="474" t="s">
        <v>105</v>
      </c>
      <c r="O164" s="475"/>
      <c r="P164" s="295"/>
      <c r="R164" s="55" t="str">
        <f>IF(AND(P164="○",COUNTA(P166:P170)=5,O173="○",O175="○",O177="○"),S164,"")</f>
        <v/>
      </c>
      <c r="S164" s="56">
        <v>20</v>
      </c>
      <c r="T164" s="55" t="str">
        <f>IF(OR(P164="",AND(P164="○",OR(COUNTA(P166:P170)&lt;5,O173&lt;&gt;"○",O175&lt;&gt;"○",O177&lt;&gt;"○",COUNTA(O173:P177)&lt;&gt;10)),AND(P164="－",OR(COUNTA(P166:P170)&lt;&gt;0,COUNTA(O173:P177)&lt;&gt;0))),"×","")</f>
        <v>×</v>
      </c>
    </row>
    <row r="165" spans="1:20" ht="22.5" customHeight="1" x14ac:dyDescent="0.4">
      <c r="A165" s="42" t="s">
        <v>157</v>
      </c>
      <c r="B165" s="63"/>
      <c r="C165" s="426"/>
      <c r="D165" s="427"/>
      <c r="E165" s="427"/>
      <c r="F165" s="427"/>
      <c r="G165" s="427"/>
      <c r="H165" s="427"/>
      <c r="I165" s="427"/>
      <c r="J165" s="427"/>
      <c r="K165" s="427"/>
      <c r="L165" s="427"/>
      <c r="M165" s="428"/>
      <c r="N165" s="673" t="s">
        <v>158</v>
      </c>
      <c r="O165" s="674"/>
      <c r="P165" s="675"/>
    </row>
    <row r="166" spans="1:20" ht="22.5" customHeight="1" x14ac:dyDescent="0.4">
      <c r="B166" s="63"/>
      <c r="C166" s="426"/>
      <c r="D166" s="427"/>
      <c r="E166" s="427"/>
      <c r="F166" s="427"/>
      <c r="G166" s="427"/>
      <c r="H166" s="427"/>
      <c r="I166" s="427"/>
      <c r="J166" s="427"/>
      <c r="K166" s="427"/>
      <c r="L166" s="427"/>
      <c r="M166" s="428"/>
      <c r="N166" s="402" t="s">
        <v>159</v>
      </c>
      <c r="O166" s="403"/>
      <c r="P166" s="302"/>
    </row>
    <row r="167" spans="1:20" ht="22.5" customHeight="1" x14ac:dyDescent="0.4">
      <c r="B167" s="63"/>
      <c r="C167" s="426"/>
      <c r="D167" s="427"/>
      <c r="E167" s="427"/>
      <c r="F167" s="427"/>
      <c r="G167" s="427"/>
      <c r="H167" s="427"/>
      <c r="I167" s="427"/>
      <c r="J167" s="427"/>
      <c r="K167" s="427"/>
      <c r="L167" s="427"/>
      <c r="M167" s="428"/>
      <c r="N167" s="507" t="s">
        <v>160</v>
      </c>
      <c r="O167" s="508"/>
      <c r="P167" s="302"/>
    </row>
    <row r="168" spans="1:20" ht="22.5" customHeight="1" x14ac:dyDescent="0.4">
      <c r="B168" s="63"/>
      <c r="C168" s="426"/>
      <c r="D168" s="427"/>
      <c r="E168" s="427"/>
      <c r="F168" s="427"/>
      <c r="G168" s="427"/>
      <c r="H168" s="427"/>
      <c r="I168" s="427"/>
      <c r="J168" s="427"/>
      <c r="K168" s="427"/>
      <c r="L168" s="427"/>
      <c r="M168" s="428"/>
      <c r="N168" s="507" t="s">
        <v>161</v>
      </c>
      <c r="O168" s="508"/>
      <c r="P168" s="302"/>
      <c r="R168" s="61" t="s">
        <v>162</v>
      </c>
    </row>
    <row r="169" spans="1:20" ht="22.5" customHeight="1" x14ac:dyDescent="0.4">
      <c r="B169" s="63"/>
      <c r="C169" s="426"/>
      <c r="D169" s="427"/>
      <c r="E169" s="427"/>
      <c r="F169" s="427"/>
      <c r="G169" s="427"/>
      <c r="H169" s="427"/>
      <c r="I169" s="427"/>
      <c r="J169" s="427"/>
      <c r="K169" s="427"/>
      <c r="L169" s="427"/>
      <c r="M169" s="428"/>
      <c r="N169" s="507" t="s">
        <v>163</v>
      </c>
      <c r="O169" s="508"/>
      <c r="P169" s="302"/>
    </row>
    <row r="170" spans="1:20" ht="22.5" customHeight="1" x14ac:dyDescent="0.4">
      <c r="B170" s="63"/>
      <c r="C170" s="426"/>
      <c r="D170" s="427"/>
      <c r="E170" s="427"/>
      <c r="F170" s="427"/>
      <c r="G170" s="427"/>
      <c r="H170" s="427"/>
      <c r="I170" s="427"/>
      <c r="J170" s="427"/>
      <c r="K170" s="427"/>
      <c r="L170" s="427"/>
      <c r="M170" s="428"/>
      <c r="N170" s="507" t="s">
        <v>164</v>
      </c>
      <c r="O170" s="508"/>
      <c r="P170" s="303"/>
    </row>
    <row r="171" spans="1:20" ht="42" customHeight="1" x14ac:dyDescent="0.4">
      <c r="B171" s="63"/>
      <c r="C171" s="426"/>
      <c r="D171" s="427"/>
      <c r="E171" s="427"/>
      <c r="F171" s="427"/>
      <c r="G171" s="427"/>
      <c r="H171" s="427"/>
      <c r="I171" s="427"/>
      <c r="J171" s="427"/>
      <c r="K171" s="427"/>
      <c r="L171" s="427"/>
      <c r="M171" s="428"/>
      <c r="N171" s="402" t="s">
        <v>165</v>
      </c>
      <c r="O171" s="403"/>
      <c r="P171" s="404"/>
    </row>
    <row r="172" spans="1:20" ht="21" customHeight="1" x14ac:dyDescent="0.4">
      <c r="B172" s="63"/>
      <c r="C172" s="426"/>
      <c r="D172" s="427"/>
      <c r="E172" s="427"/>
      <c r="F172" s="427"/>
      <c r="G172" s="427"/>
      <c r="H172" s="427"/>
      <c r="I172" s="427"/>
      <c r="J172" s="427"/>
      <c r="K172" s="427"/>
      <c r="L172" s="427"/>
      <c r="M172" s="428"/>
      <c r="N172" s="304"/>
      <c r="O172" s="196" t="s">
        <v>166</v>
      </c>
      <c r="P172" s="305" t="s">
        <v>167</v>
      </c>
      <c r="R172" s="57"/>
      <c r="S172" s="58"/>
    </row>
    <row r="173" spans="1:20" ht="22.5" customHeight="1" x14ac:dyDescent="0.4">
      <c r="B173" s="63"/>
      <c r="C173" s="426"/>
      <c r="D173" s="427"/>
      <c r="E173" s="427"/>
      <c r="F173" s="427"/>
      <c r="G173" s="427"/>
      <c r="H173" s="427"/>
      <c r="I173" s="427"/>
      <c r="J173" s="427"/>
      <c r="K173" s="427"/>
      <c r="L173" s="427"/>
      <c r="M173" s="428"/>
      <c r="N173" s="263" t="s">
        <v>159</v>
      </c>
      <c r="O173" s="306"/>
      <c r="P173" s="296"/>
    </row>
    <row r="174" spans="1:20" ht="22.5" customHeight="1" x14ac:dyDescent="0.4">
      <c r="B174" s="63"/>
      <c r="C174" s="426"/>
      <c r="D174" s="427"/>
      <c r="E174" s="427"/>
      <c r="F174" s="427"/>
      <c r="G174" s="427"/>
      <c r="H174" s="427"/>
      <c r="I174" s="427"/>
      <c r="J174" s="427"/>
      <c r="K174" s="427"/>
      <c r="L174" s="427"/>
      <c r="M174" s="428"/>
      <c r="N174" s="307" t="s">
        <v>160</v>
      </c>
      <c r="O174" s="306"/>
      <c r="P174" s="296"/>
    </row>
    <row r="175" spans="1:20" ht="22.5" customHeight="1" x14ac:dyDescent="0.4">
      <c r="B175" s="63"/>
      <c r="C175" s="426"/>
      <c r="D175" s="427"/>
      <c r="E175" s="427"/>
      <c r="F175" s="427"/>
      <c r="G175" s="427"/>
      <c r="H175" s="427"/>
      <c r="I175" s="427"/>
      <c r="J175" s="427"/>
      <c r="K175" s="427"/>
      <c r="L175" s="427"/>
      <c r="M175" s="428"/>
      <c r="N175" s="307" t="s">
        <v>161</v>
      </c>
      <c r="O175" s="306"/>
      <c r="P175" s="296"/>
    </row>
    <row r="176" spans="1:20" ht="22.5" customHeight="1" x14ac:dyDescent="0.4">
      <c r="B176" s="63"/>
      <c r="C176" s="426"/>
      <c r="D176" s="427"/>
      <c r="E176" s="427"/>
      <c r="F176" s="427"/>
      <c r="G176" s="427"/>
      <c r="H176" s="427"/>
      <c r="I176" s="427"/>
      <c r="J176" s="427"/>
      <c r="K176" s="427"/>
      <c r="L176" s="427"/>
      <c r="M176" s="428"/>
      <c r="N176" s="307" t="s">
        <v>163</v>
      </c>
      <c r="O176" s="306"/>
      <c r="P176" s="296"/>
    </row>
    <row r="177" spans="1:20" ht="22.5" customHeight="1" x14ac:dyDescent="0.4">
      <c r="B177" s="63"/>
      <c r="C177" s="426"/>
      <c r="D177" s="427"/>
      <c r="E177" s="427"/>
      <c r="F177" s="427"/>
      <c r="G177" s="427"/>
      <c r="H177" s="427"/>
      <c r="I177" s="427"/>
      <c r="J177" s="427"/>
      <c r="K177" s="427"/>
      <c r="L177" s="427"/>
      <c r="M177" s="428"/>
      <c r="N177" s="307" t="s">
        <v>164</v>
      </c>
      <c r="O177" s="306"/>
      <c r="P177" s="296"/>
    </row>
    <row r="178" spans="1:20" ht="22.5" customHeight="1" x14ac:dyDescent="0.4">
      <c r="B178" s="63"/>
      <c r="C178" s="426"/>
      <c r="D178" s="427"/>
      <c r="E178" s="427"/>
      <c r="F178" s="427"/>
      <c r="G178" s="427"/>
      <c r="H178" s="427"/>
      <c r="I178" s="427"/>
      <c r="J178" s="427"/>
      <c r="K178" s="427"/>
      <c r="L178" s="427"/>
      <c r="M178" s="428"/>
      <c r="N178" s="519" t="s">
        <v>168</v>
      </c>
      <c r="O178" s="520"/>
      <c r="P178" s="521"/>
      <c r="T178" s="54"/>
    </row>
    <row r="179" spans="1:20" ht="21" customHeight="1" x14ac:dyDescent="0.4">
      <c r="B179" s="63"/>
      <c r="C179" s="426"/>
      <c r="D179" s="427"/>
      <c r="E179" s="427"/>
      <c r="F179" s="427"/>
      <c r="G179" s="427"/>
      <c r="H179" s="427"/>
      <c r="I179" s="427"/>
      <c r="J179" s="427"/>
      <c r="K179" s="427"/>
      <c r="L179" s="427"/>
      <c r="M179" s="428"/>
      <c r="N179" s="504" t="s">
        <v>6577</v>
      </c>
      <c r="O179" s="505"/>
      <c r="P179" s="308"/>
      <c r="T179" s="58"/>
    </row>
    <row r="180" spans="1:20" ht="21" customHeight="1" x14ac:dyDescent="0.4">
      <c r="B180" s="63"/>
      <c r="C180" s="426"/>
      <c r="D180" s="427"/>
      <c r="E180" s="427"/>
      <c r="F180" s="427"/>
      <c r="G180" s="427"/>
      <c r="H180" s="427"/>
      <c r="I180" s="427"/>
      <c r="J180" s="427"/>
      <c r="K180" s="427"/>
      <c r="L180" s="427"/>
      <c r="M180" s="428"/>
      <c r="N180" s="504" t="s">
        <v>6578</v>
      </c>
      <c r="O180" s="505"/>
      <c r="P180" s="308"/>
    </row>
    <row r="181" spans="1:20" ht="30" customHeight="1" x14ac:dyDescent="0.4">
      <c r="B181" s="63"/>
      <c r="C181" s="430"/>
      <c r="D181" s="431"/>
      <c r="E181" s="431"/>
      <c r="F181" s="431"/>
      <c r="G181" s="431"/>
      <c r="H181" s="431"/>
      <c r="I181" s="431"/>
      <c r="J181" s="431"/>
      <c r="K181" s="431"/>
      <c r="L181" s="431"/>
      <c r="M181" s="432"/>
      <c r="N181" s="526" t="s">
        <v>169</v>
      </c>
      <c r="O181" s="527"/>
      <c r="P181" s="308"/>
      <c r="R181" s="53" t="s">
        <v>101</v>
      </c>
      <c r="S181" s="53" t="s">
        <v>102</v>
      </c>
      <c r="T181" s="54" t="s">
        <v>128</v>
      </c>
    </row>
    <row r="182" spans="1:20" ht="18.75" customHeight="1" x14ac:dyDescent="0.4">
      <c r="A182" s="42" t="s">
        <v>170</v>
      </c>
      <c r="B182" s="63"/>
      <c r="C182" s="423" t="s">
        <v>171</v>
      </c>
      <c r="D182" s="424"/>
      <c r="E182" s="424"/>
      <c r="F182" s="424"/>
      <c r="G182" s="424"/>
      <c r="H182" s="424"/>
      <c r="I182" s="424"/>
      <c r="J182" s="424"/>
      <c r="K182" s="424"/>
      <c r="L182" s="424"/>
      <c r="M182" s="425"/>
      <c r="N182" s="536" t="s">
        <v>105</v>
      </c>
      <c r="O182" s="536"/>
      <c r="P182" s="295"/>
      <c r="R182" s="55" t="str">
        <f>IF(AND(P182="○",OR(COUNTA(P184:P189)&gt;0,AND(P189="○",P190&lt;&gt;"")),OR(AND(P191&lt;&gt;"",P191&lt;&gt;"その他"),AND(P191="その他",P192&lt;&gt;""))),S182,"")</f>
        <v/>
      </c>
      <c r="S182" s="45">
        <v>10</v>
      </c>
      <c r="T182" s="55" t="str">
        <f>IF(OR(P182="",AND(P182="○",OR(COUNTA(P184:P189)=0,AND(P189="○",P190=""),P191="",AND(P191="その他",P192=""))),AND(P182="－",COUNTA(P184:P192)&lt;&gt;0)),"×","")</f>
        <v>×</v>
      </c>
    </row>
    <row r="183" spans="1:20" ht="18.75" customHeight="1" x14ac:dyDescent="0.4">
      <c r="B183" s="63"/>
      <c r="C183" s="426"/>
      <c r="D183" s="427"/>
      <c r="E183" s="427"/>
      <c r="F183" s="427"/>
      <c r="G183" s="427"/>
      <c r="H183" s="427"/>
      <c r="I183" s="427"/>
      <c r="J183" s="427"/>
      <c r="K183" s="427"/>
      <c r="L183" s="427"/>
      <c r="M183" s="428"/>
      <c r="N183" s="455" t="s">
        <v>172</v>
      </c>
      <c r="O183" s="456"/>
      <c r="P183" s="509"/>
      <c r="R183" t="str">
        <f>IF(OR(AND(P189="○",P190=""),AND(P191="その他",P192="")),"「その他」を選択した場合は詳細を記載してください。","")</f>
        <v/>
      </c>
      <c r="S183" s="52"/>
      <c r="T183" s="52"/>
    </row>
    <row r="184" spans="1:20" ht="30.75" customHeight="1" x14ac:dyDescent="0.4">
      <c r="B184" s="63"/>
      <c r="C184" s="426"/>
      <c r="D184" s="427"/>
      <c r="E184" s="427"/>
      <c r="F184" s="427"/>
      <c r="G184" s="427"/>
      <c r="H184" s="427"/>
      <c r="I184" s="427"/>
      <c r="J184" s="427"/>
      <c r="K184" s="427"/>
      <c r="L184" s="427"/>
      <c r="M184" s="428"/>
      <c r="N184" s="402" t="s">
        <v>136</v>
      </c>
      <c r="O184" s="404"/>
      <c r="P184" s="174"/>
      <c r="R184" s="45"/>
      <c r="S184" s="45"/>
    </row>
    <row r="185" spans="1:20" ht="18.75" customHeight="1" x14ac:dyDescent="0.4">
      <c r="B185" s="63"/>
      <c r="C185" s="426"/>
      <c r="D185" s="427"/>
      <c r="E185" s="427"/>
      <c r="F185" s="427"/>
      <c r="G185" s="427"/>
      <c r="H185" s="427"/>
      <c r="I185" s="427"/>
      <c r="J185" s="427"/>
      <c r="K185" s="427"/>
      <c r="L185" s="427"/>
      <c r="M185" s="428"/>
      <c r="N185" s="402" t="s">
        <v>137</v>
      </c>
      <c r="O185" s="404"/>
      <c r="P185" s="174"/>
      <c r="R185" s="45"/>
      <c r="S185" s="45"/>
    </row>
    <row r="186" spans="1:20" ht="18.75" customHeight="1" x14ac:dyDescent="0.4">
      <c r="B186" s="63"/>
      <c r="C186" s="426"/>
      <c r="D186" s="427"/>
      <c r="E186" s="427"/>
      <c r="F186" s="427"/>
      <c r="G186" s="427"/>
      <c r="H186" s="427"/>
      <c r="I186" s="427"/>
      <c r="J186" s="427"/>
      <c r="K186" s="427"/>
      <c r="L186" s="427"/>
      <c r="M186" s="428"/>
      <c r="N186" s="402" t="s">
        <v>138</v>
      </c>
      <c r="O186" s="404"/>
      <c r="P186" s="174"/>
      <c r="R186" s="45"/>
      <c r="S186" s="45"/>
    </row>
    <row r="187" spans="1:20" ht="18.75" customHeight="1" x14ac:dyDescent="0.4">
      <c r="B187" s="63"/>
      <c r="C187" s="426"/>
      <c r="D187" s="427"/>
      <c r="E187" s="427"/>
      <c r="F187" s="427"/>
      <c r="G187" s="427"/>
      <c r="H187" s="427"/>
      <c r="I187" s="427"/>
      <c r="J187" s="427"/>
      <c r="K187" s="427"/>
      <c r="L187" s="427"/>
      <c r="M187" s="428"/>
      <c r="N187" s="402" t="s">
        <v>139</v>
      </c>
      <c r="O187" s="404"/>
      <c r="P187" s="174"/>
      <c r="R187" s="45"/>
      <c r="S187" s="45"/>
    </row>
    <row r="188" spans="1:20" ht="18.75" customHeight="1" x14ac:dyDescent="0.4">
      <c r="B188" s="63"/>
      <c r="C188" s="426"/>
      <c r="D188" s="427"/>
      <c r="E188" s="427"/>
      <c r="F188" s="427"/>
      <c r="G188" s="427"/>
      <c r="H188" s="427"/>
      <c r="I188" s="427"/>
      <c r="J188" s="427"/>
      <c r="K188" s="427"/>
      <c r="L188" s="427"/>
      <c r="M188" s="428"/>
      <c r="N188" s="402" t="s">
        <v>140</v>
      </c>
      <c r="O188" s="404"/>
      <c r="P188" s="174"/>
      <c r="R188" s="45"/>
      <c r="S188" s="45"/>
    </row>
    <row r="189" spans="1:20" ht="18.75" customHeight="1" x14ac:dyDescent="0.4">
      <c r="B189" s="63"/>
      <c r="C189" s="426"/>
      <c r="D189" s="427"/>
      <c r="E189" s="427"/>
      <c r="F189" s="427"/>
      <c r="G189" s="427"/>
      <c r="H189" s="427"/>
      <c r="I189" s="427"/>
      <c r="J189" s="427"/>
      <c r="K189" s="427"/>
      <c r="L189" s="427"/>
      <c r="M189" s="428"/>
      <c r="N189" s="402" t="s">
        <v>135</v>
      </c>
      <c r="O189" s="404"/>
      <c r="P189" s="174"/>
      <c r="R189" s="45"/>
      <c r="S189" s="45"/>
    </row>
    <row r="190" spans="1:20" ht="55.5" customHeight="1" x14ac:dyDescent="0.4">
      <c r="B190" s="63"/>
      <c r="C190" s="426"/>
      <c r="D190" s="427"/>
      <c r="E190" s="427"/>
      <c r="F190" s="427"/>
      <c r="G190" s="427"/>
      <c r="H190" s="427"/>
      <c r="I190" s="427"/>
      <c r="J190" s="427"/>
      <c r="K190" s="427"/>
      <c r="L190" s="427"/>
      <c r="M190" s="428"/>
      <c r="N190" s="455" t="s">
        <v>173</v>
      </c>
      <c r="O190" s="456"/>
      <c r="P190" s="190"/>
      <c r="R190" s="45"/>
      <c r="S190" s="45"/>
    </row>
    <row r="191" spans="1:20" ht="55.5" customHeight="1" x14ac:dyDescent="0.4">
      <c r="B191" s="63"/>
      <c r="C191" s="426"/>
      <c r="D191" s="427"/>
      <c r="E191" s="427"/>
      <c r="F191" s="427"/>
      <c r="G191" s="427"/>
      <c r="H191" s="427"/>
      <c r="I191" s="427"/>
      <c r="J191" s="427"/>
      <c r="K191" s="427"/>
      <c r="L191" s="427"/>
      <c r="M191" s="428"/>
      <c r="N191" s="455" t="s">
        <v>174</v>
      </c>
      <c r="O191" s="456"/>
      <c r="P191" s="190"/>
      <c r="R191" s="45"/>
      <c r="S191" s="45"/>
    </row>
    <row r="192" spans="1:20" ht="55.5" customHeight="1" x14ac:dyDescent="0.4">
      <c r="B192" s="63"/>
      <c r="C192" s="426"/>
      <c r="D192" s="427"/>
      <c r="E192" s="427"/>
      <c r="F192" s="427"/>
      <c r="G192" s="427"/>
      <c r="H192" s="427"/>
      <c r="I192" s="427"/>
      <c r="J192" s="427"/>
      <c r="K192" s="427"/>
      <c r="L192" s="427"/>
      <c r="M192" s="428"/>
      <c r="N192" s="455" t="s">
        <v>175</v>
      </c>
      <c r="O192" s="456"/>
      <c r="P192" s="190"/>
      <c r="R192" s="45"/>
      <c r="S192" s="45"/>
    </row>
    <row r="193" spans="1:20" x14ac:dyDescent="0.4">
      <c r="B193" s="63"/>
      <c r="C193" s="426"/>
      <c r="D193" s="427"/>
      <c r="E193" s="427"/>
      <c r="F193" s="427"/>
      <c r="G193" s="427"/>
      <c r="H193" s="427"/>
      <c r="I193" s="427"/>
      <c r="J193" s="427"/>
      <c r="K193" s="427"/>
      <c r="L193" s="427"/>
      <c r="M193" s="428"/>
      <c r="N193" s="519" t="s">
        <v>168</v>
      </c>
      <c r="O193" s="520"/>
      <c r="P193" s="521"/>
      <c r="R193" s="45"/>
      <c r="S193" s="45"/>
    </row>
    <row r="194" spans="1:20" x14ac:dyDescent="0.4">
      <c r="B194" s="63"/>
      <c r="C194" s="430"/>
      <c r="D194" s="431"/>
      <c r="E194" s="431"/>
      <c r="F194" s="431"/>
      <c r="G194" s="431"/>
      <c r="H194" s="431"/>
      <c r="I194" s="431"/>
      <c r="J194" s="431"/>
      <c r="K194" s="431"/>
      <c r="L194" s="431"/>
      <c r="M194" s="432"/>
      <c r="N194" s="504" t="s">
        <v>6579</v>
      </c>
      <c r="O194" s="505"/>
      <c r="P194" s="296"/>
      <c r="R194" s="53" t="s">
        <v>101</v>
      </c>
      <c r="S194" s="53" t="s">
        <v>102</v>
      </c>
      <c r="T194" s="54" t="s">
        <v>128</v>
      </c>
    </row>
    <row r="195" spans="1:20" x14ac:dyDescent="0.4">
      <c r="A195" s="42" t="s">
        <v>176</v>
      </c>
      <c r="B195" s="63"/>
      <c r="C195" s="513" t="s">
        <v>177</v>
      </c>
      <c r="D195" s="514"/>
      <c r="E195" s="514"/>
      <c r="F195" s="514"/>
      <c r="G195" s="514"/>
      <c r="H195" s="514"/>
      <c r="I195" s="514"/>
      <c r="J195" s="514"/>
      <c r="K195" s="514"/>
      <c r="L195" s="514"/>
      <c r="M195" s="515"/>
      <c r="N195" s="536" t="s">
        <v>105</v>
      </c>
      <c r="O195" s="536"/>
      <c r="P195" s="295"/>
      <c r="R195" s="55" t="str">
        <f>IF(AND(P195="○",OR(COUNTIF(P197:P201,"○")&gt;0,AND(P202="○",P203&lt;&gt;"")),OR(COUNTIF(P205:P214,"○")&gt;0,AND(P215="○",P216&lt;&gt;"")),P217&lt;&gt;""),S195,"")</f>
        <v/>
      </c>
      <c r="S195" s="45">
        <v>10</v>
      </c>
      <c r="T195" s="55" t="str">
        <f>IF(OR(P195="",AND(P195="○",OR(COUNTA(P197:P203)=0,AND(P202="○",P203=""),COUNTA(P205:P216)=0,AND(P215="○",P216=""),P217="")),AND(P195="－",COUNTA(P197:P203,P205:P217)&lt;&gt;0)),"×","")</f>
        <v>×</v>
      </c>
    </row>
    <row r="196" spans="1:20" ht="18.75" customHeight="1" x14ac:dyDescent="0.4">
      <c r="B196" s="63"/>
      <c r="C196" s="516"/>
      <c r="D196" s="517"/>
      <c r="E196" s="517"/>
      <c r="F196" s="517"/>
      <c r="G196" s="517"/>
      <c r="H196" s="517"/>
      <c r="I196" s="517"/>
      <c r="J196" s="517"/>
      <c r="K196" s="517"/>
      <c r="L196" s="517"/>
      <c r="M196" s="518"/>
      <c r="N196" s="455" t="s">
        <v>178</v>
      </c>
      <c r="O196" s="456"/>
      <c r="P196" s="509"/>
      <c r="R196" s="45"/>
      <c r="S196" s="45"/>
    </row>
    <row r="197" spans="1:20" ht="33" customHeight="1" x14ac:dyDescent="0.4">
      <c r="B197" s="63"/>
      <c r="C197" s="516"/>
      <c r="D197" s="517"/>
      <c r="E197" s="517"/>
      <c r="F197" s="517"/>
      <c r="G197" s="517"/>
      <c r="H197" s="517"/>
      <c r="I197" s="517"/>
      <c r="J197" s="517"/>
      <c r="K197" s="517"/>
      <c r="L197" s="517"/>
      <c r="M197" s="518"/>
      <c r="N197" s="402" t="s">
        <v>136</v>
      </c>
      <c r="O197" s="404"/>
      <c r="P197" s="174"/>
      <c r="R197" s="45"/>
      <c r="S197" s="45"/>
    </row>
    <row r="198" spans="1:20" ht="18.75" customHeight="1" x14ac:dyDescent="0.4">
      <c r="B198" s="63"/>
      <c r="C198" s="516"/>
      <c r="D198" s="517"/>
      <c r="E198" s="517"/>
      <c r="F198" s="517"/>
      <c r="G198" s="517"/>
      <c r="H198" s="517"/>
      <c r="I198" s="517"/>
      <c r="J198" s="517"/>
      <c r="K198" s="517"/>
      <c r="L198" s="517"/>
      <c r="M198" s="518"/>
      <c r="N198" s="402" t="s">
        <v>137</v>
      </c>
      <c r="O198" s="404"/>
      <c r="P198" s="174"/>
      <c r="R198" s="45"/>
      <c r="S198" s="45"/>
    </row>
    <row r="199" spans="1:20" ht="18.75" customHeight="1" x14ac:dyDescent="0.4">
      <c r="B199" s="63"/>
      <c r="C199" s="516"/>
      <c r="D199" s="517"/>
      <c r="E199" s="517"/>
      <c r="F199" s="517"/>
      <c r="G199" s="517"/>
      <c r="H199" s="517"/>
      <c r="I199" s="517"/>
      <c r="J199" s="517"/>
      <c r="K199" s="517"/>
      <c r="L199" s="517"/>
      <c r="M199" s="518"/>
      <c r="N199" s="402" t="s">
        <v>138</v>
      </c>
      <c r="O199" s="404"/>
      <c r="P199" s="174"/>
      <c r="R199" s="45"/>
      <c r="S199" s="45"/>
    </row>
    <row r="200" spans="1:20" ht="18.75" customHeight="1" x14ac:dyDescent="0.4">
      <c r="B200" s="63"/>
      <c r="C200" s="516"/>
      <c r="D200" s="517"/>
      <c r="E200" s="517"/>
      <c r="F200" s="517"/>
      <c r="G200" s="517"/>
      <c r="H200" s="517"/>
      <c r="I200" s="517"/>
      <c r="J200" s="517"/>
      <c r="K200" s="517"/>
      <c r="L200" s="517"/>
      <c r="M200" s="518"/>
      <c r="N200" s="402" t="s">
        <v>139</v>
      </c>
      <c r="O200" s="404"/>
      <c r="P200" s="174"/>
      <c r="R200" s="45"/>
      <c r="S200" s="45"/>
    </row>
    <row r="201" spans="1:20" ht="18.75" customHeight="1" x14ac:dyDescent="0.4">
      <c r="B201" s="63"/>
      <c r="C201" s="516"/>
      <c r="D201" s="517"/>
      <c r="E201" s="517"/>
      <c r="F201" s="517"/>
      <c r="G201" s="517"/>
      <c r="H201" s="517"/>
      <c r="I201" s="517"/>
      <c r="J201" s="517"/>
      <c r="K201" s="517"/>
      <c r="L201" s="517"/>
      <c r="M201" s="518"/>
      <c r="N201" s="402" t="s">
        <v>140</v>
      </c>
      <c r="O201" s="404"/>
      <c r="P201" s="174"/>
      <c r="R201" s="45"/>
      <c r="S201" s="45"/>
    </row>
    <row r="202" spans="1:20" ht="18.75" customHeight="1" x14ac:dyDescent="0.4">
      <c r="B202" s="63"/>
      <c r="C202" s="516"/>
      <c r="D202" s="517"/>
      <c r="E202" s="517"/>
      <c r="F202" s="517"/>
      <c r="G202" s="517"/>
      <c r="H202" s="517"/>
      <c r="I202" s="517"/>
      <c r="J202" s="517"/>
      <c r="K202" s="517"/>
      <c r="L202" s="517"/>
      <c r="M202" s="518"/>
      <c r="N202" s="402" t="s">
        <v>135</v>
      </c>
      <c r="O202" s="404"/>
      <c r="P202" s="174"/>
      <c r="R202" s="45"/>
      <c r="S202" s="45"/>
    </row>
    <row r="203" spans="1:20" ht="70.5" customHeight="1" x14ac:dyDescent="0.4">
      <c r="B203" s="63"/>
      <c r="C203" s="516"/>
      <c r="D203" s="517"/>
      <c r="E203" s="517"/>
      <c r="F203" s="517"/>
      <c r="G203" s="517"/>
      <c r="H203" s="517"/>
      <c r="I203" s="517"/>
      <c r="J203" s="517"/>
      <c r="K203" s="517"/>
      <c r="L203" s="517"/>
      <c r="M203" s="518"/>
      <c r="N203" s="455" t="s">
        <v>173</v>
      </c>
      <c r="O203" s="456"/>
      <c r="P203" s="190"/>
      <c r="R203" s="45"/>
      <c r="S203" s="45"/>
    </row>
    <row r="204" spans="1:20" ht="36" customHeight="1" x14ac:dyDescent="0.4">
      <c r="B204" s="63"/>
      <c r="C204" s="516"/>
      <c r="D204" s="517"/>
      <c r="E204" s="517"/>
      <c r="F204" s="517"/>
      <c r="G204" s="517"/>
      <c r="H204" s="517"/>
      <c r="I204" s="517"/>
      <c r="J204" s="517"/>
      <c r="K204" s="517"/>
      <c r="L204" s="517"/>
      <c r="M204" s="518"/>
      <c r="N204" s="455" t="s">
        <v>6580</v>
      </c>
      <c r="O204" s="456"/>
      <c r="P204" s="509"/>
      <c r="R204" s="45"/>
      <c r="S204" s="231"/>
    </row>
    <row r="205" spans="1:20" x14ac:dyDescent="0.4">
      <c r="B205" s="63"/>
      <c r="C205" s="516"/>
      <c r="D205" s="517"/>
      <c r="E205" s="517"/>
      <c r="F205" s="517"/>
      <c r="G205" s="517"/>
      <c r="H205" s="517"/>
      <c r="I205" s="517"/>
      <c r="J205" s="517"/>
      <c r="K205" s="517"/>
      <c r="L205" s="517"/>
      <c r="M205" s="518"/>
      <c r="N205" s="402" t="s">
        <v>179</v>
      </c>
      <c r="O205" s="404"/>
      <c r="P205" s="190"/>
      <c r="R205" s="45"/>
      <c r="S205" s="231"/>
    </row>
    <row r="206" spans="1:20" x14ac:dyDescent="0.4">
      <c r="B206" s="63"/>
      <c r="C206" s="516"/>
      <c r="D206" s="517"/>
      <c r="E206" s="517"/>
      <c r="F206" s="517"/>
      <c r="G206" s="517"/>
      <c r="H206" s="517"/>
      <c r="I206" s="517"/>
      <c r="J206" s="517"/>
      <c r="K206" s="517"/>
      <c r="L206" s="517"/>
      <c r="M206" s="518"/>
      <c r="N206" s="402" t="s">
        <v>180</v>
      </c>
      <c r="O206" s="404"/>
      <c r="P206" s="190"/>
      <c r="R206" s="45"/>
      <c r="S206" s="231"/>
    </row>
    <row r="207" spans="1:20" x14ac:dyDescent="0.4">
      <c r="B207" s="63"/>
      <c r="C207" s="516"/>
      <c r="D207" s="517"/>
      <c r="E207" s="517"/>
      <c r="F207" s="517"/>
      <c r="G207" s="517"/>
      <c r="H207" s="517"/>
      <c r="I207" s="517"/>
      <c r="J207" s="517"/>
      <c r="K207" s="517"/>
      <c r="L207" s="517"/>
      <c r="M207" s="518"/>
      <c r="N207" s="402" t="s">
        <v>181</v>
      </c>
      <c r="O207" s="404"/>
      <c r="P207" s="190"/>
      <c r="R207" s="45"/>
    </row>
    <row r="208" spans="1:20" x14ac:dyDescent="0.4">
      <c r="B208" s="63"/>
      <c r="C208" s="516"/>
      <c r="D208" s="517"/>
      <c r="E208" s="517"/>
      <c r="F208" s="517"/>
      <c r="G208" s="517"/>
      <c r="H208" s="517"/>
      <c r="I208" s="517"/>
      <c r="J208" s="517"/>
      <c r="K208" s="517"/>
      <c r="L208" s="517"/>
      <c r="M208" s="518"/>
      <c r="N208" s="402" t="s">
        <v>182</v>
      </c>
      <c r="O208" s="404"/>
      <c r="P208" s="190"/>
      <c r="R208" s="45"/>
      <c r="S208" s="231"/>
    </row>
    <row r="209" spans="1:20" x14ac:dyDescent="0.4">
      <c r="B209" s="63"/>
      <c r="C209" s="516"/>
      <c r="D209" s="517"/>
      <c r="E209" s="517"/>
      <c r="F209" s="517"/>
      <c r="G209" s="517"/>
      <c r="H209" s="517"/>
      <c r="I209" s="517"/>
      <c r="J209" s="517"/>
      <c r="K209" s="517"/>
      <c r="L209" s="517"/>
      <c r="M209" s="518"/>
      <c r="N209" s="402" t="s">
        <v>183</v>
      </c>
      <c r="O209" s="404"/>
      <c r="P209" s="190"/>
      <c r="R209" s="45"/>
      <c r="S209" s="231"/>
    </row>
    <row r="210" spans="1:20" x14ac:dyDescent="0.4">
      <c r="B210" s="63"/>
      <c r="C210" s="516"/>
      <c r="D210" s="517"/>
      <c r="E210" s="517"/>
      <c r="F210" s="517"/>
      <c r="G210" s="517"/>
      <c r="H210" s="517"/>
      <c r="I210" s="517"/>
      <c r="J210" s="517"/>
      <c r="K210" s="517"/>
      <c r="L210" s="517"/>
      <c r="M210" s="518"/>
      <c r="N210" s="402" t="s">
        <v>184</v>
      </c>
      <c r="O210" s="404"/>
      <c r="P210" s="190"/>
      <c r="R210" s="45"/>
      <c r="S210" s="231"/>
    </row>
    <row r="211" spans="1:20" x14ac:dyDescent="0.4">
      <c r="B211" s="63"/>
      <c r="C211" s="516"/>
      <c r="D211" s="517"/>
      <c r="E211" s="517"/>
      <c r="F211" s="517"/>
      <c r="G211" s="517"/>
      <c r="H211" s="517"/>
      <c r="I211" s="517"/>
      <c r="J211" s="517"/>
      <c r="K211" s="517"/>
      <c r="L211" s="517"/>
      <c r="M211" s="518"/>
      <c r="N211" s="402" t="s">
        <v>185</v>
      </c>
      <c r="O211" s="404"/>
      <c r="P211" s="190"/>
      <c r="R211" s="45"/>
      <c r="S211" s="231"/>
    </row>
    <row r="212" spans="1:20" x14ac:dyDescent="0.4">
      <c r="B212" s="63"/>
      <c r="C212" s="516"/>
      <c r="D212" s="517"/>
      <c r="E212" s="517"/>
      <c r="F212" s="517"/>
      <c r="G212" s="517"/>
      <c r="H212" s="517"/>
      <c r="I212" s="517"/>
      <c r="J212" s="517"/>
      <c r="K212" s="517"/>
      <c r="L212" s="517"/>
      <c r="M212" s="518"/>
      <c r="N212" s="402" t="s">
        <v>186</v>
      </c>
      <c r="O212" s="404"/>
      <c r="P212" s="190"/>
      <c r="R212" s="45"/>
      <c r="S212" s="231"/>
    </row>
    <row r="213" spans="1:20" x14ac:dyDescent="0.4">
      <c r="B213" s="63"/>
      <c r="C213" s="516"/>
      <c r="D213" s="517"/>
      <c r="E213" s="517"/>
      <c r="F213" s="517"/>
      <c r="G213" s="517"/>
      <c r="H213" s="517"/>
      <c r="I213" s="517"/>
      <c r="J213" s="517"/>
      <c r="K213" s="517"/>
      <c r="L213" s="517"/>
      <c r="M213" s="518"/>
      <c r="N213" s="402" t="s">
        <v>187</v>
      </c>
      <c r="O213" s="404"/>
      <c r="P213" s="190"/>
      <c r="R213" s="45"/>
      <c r="S213" s="231"/>
    </row>
    <row r="214" spans="1:20" x14ac:dyDescent="0.4">
      <c r="B214" s="63"/>
      <c r="C214" s="516"/>
      <c r="D214" s="517"/>
      <c r="E214" s="517"/>
      <c r="F214" s="517"/>
      <c r="G214" s="517"/>
      <c r="H214" s="517"/>
      <c r="I214" s="517"/>
      <c r="J214" s="517"/>
      <c r="K214" s="517"/>
      <c r="L214" s="517"/>
      <c r="M214" s="518"/>
      <c r="N214" s="402" t="s">
        <v>188</v>
      </c>
      <c r="O214" s="404"/>
      <c r="P214" s="190"/>
      <c r="R214" s="45"/>
      <c r="S214" s="231"/>
    </row>
    <row r="215" spans="1:20" x14ac:dyDescent="0.4">
      <c r="B215" s="63"/>
      <c r="C215" s="516"/>
      <c r="D215" s="517"/>
      <c r="E215" s="517"/>
      <c r="F215" s="517"/>
      <c r="G215" s="517"/>
      <c r="H215" s="517"/>
      <c r="I215" s="517"/>
      <c r="J215" s="517"/>
      <c r="K215" s="517"/>
      <c r="L215" s="517"/>
      <c r="M215" s="518"/>
      <c r="N215" s="402" t="s">
        <v>135</v>
      </c>
      <c r="O215" s="404"/>
      <c r="P215" s="190"/>
      <c r="R215" s="45"/>
      <c r="S215" s="231"/>
    </row>
    <row r="216" spans="1:20" ht="48" customHeight="1" x14ac:dyDescent="0.4">
      <c r="B216" s="63"/>
      <c r="C216" s="516"/>
      <c r="D216" s="517"/>
      <c r="E216" s="517"/>
      <c r="F216" s="517"/>
      <c r="G216" s="517"/>
      <c r="H216" s="517"/>
      <c r="I216" s="517"/>
      <c r="J216" s="517"/>
      <c r="K216" s="517"/>
      <c r="L216" s="517"/>
      <c r="M216" s="518"/>
      <c r="N216" s="455" t="s">
        <v>6581</v>
      </c>
      <c r="O216" s="456"/>
      <c r="P216" s="190"/>
      <c r="R216" s="45"/>
      <c r="S216" s="231"/>
    </row>
    <row r="217" spans="1:20" ht="70.5" customHeight="1" x14ac:dyDescent="0.4">
      <c r="B217" s="63"/>
      <c r="C217" s="516"/>
      <c r="D217" s="517"/>
      <c r="E217" s="517"/>
      <c r="F217" s="517"/>
      <c r="G217" s="517"/>
      <c r="H217" s="517"/>
      <c r="I217" s="517"/>
      <c r="J217" s="517"/>
      <c r="K217" s="517"/>
      <c r="L217" s="517"/>
      <c r="M217" s="518"/>
      <c r="N217" s="455" t="s">
        <v>6582</v>
      </c>
      <c r="O217" s="509"/>
      <c r="P217" s="190"/>
      <c r="R217" s="53" t="s">
        <v>101</v>
      </c>
      <c r="S217" s="53" t="s">
        <v>102</v>
      </c>
      <c r="T217" s="54" t="s">
        <v>128</v>
      </c>
    </row>
    <row r="218" spans="1:20" x14ac:dyDescent="0.4">
      <c r="A218" s="42" t="s">
        <v>189</v>
      </c>
      <c r="B218" s="63"/>
      <c r="C218" s="524" t="s">
        <v>190</v>
      </c>
      <c r="D218" s="524"/>
      <c r="E218" s="524"/>
      <c r="F218" s="524"/>
      <c r="G218" s="524"/>
      <c r="H218" s="524"/>
      <c r="I218" s="524"/>
      <c r="J218" s="524"/>
      <c r="K218" s="524"/>
      <c r="L218" s="524"/>
      <c r="M218" s="524"/>
      <c r="N218" s="396" t="s">
        <v>105</v>
      </c>
      <c r="O218" s="398"/>
      <c r="P218" s="309"/>
      <c r="R218" s="55" t="str">
        <f>IF(AND(P218="○",OR(COUNTIF(P221:P223,"○")&gt;0,AND(P224="○",P225&lt;&gt;""))),S218,"")</f>
        <v/>
      </c>
      <c r="S218" s="56">
        <v>3</v>
      </c>
      <c r="T218" s="55" t="str">
        <f>IF(OR(P218="",P219="",AND(P218="○",OR(COUNTA(P221:P225)=0,AND(P224="○",P225=""))),AND(P218="－",COUNTA(P221:P225)&lt;&gt;0)),"×","")</f>
        <v>×</v>
      </c>
    </row>
    <row r="219" spans="1:20" ht="36" customHeight="1" x14ac:dyDescent="0.4">
      <c r="B219" s="63"/>
      <c r="C219" s="524"/>
      <c r="D219" s="524"/>
      <c r="E219" s="524"/>
      <c r="F219" s="524"/>
      <c r="G219" s="524"/>
      <c r="H219" s="524"/>
      <c r="I219" s="524"/>
      <c r="J219" s="524"/>
      <c r="K219" s="524"/>
      <c r="L219" s="524"/>
      <c r="M219" s="524"/>
      <c r="N219" s="455" t="s">
        <v>191</v>
      </c>
      <c r="O219" s="509"/>
      <c r="P219" s="310"/>
      <c r="R219" s="58"/>
      <c r="S219" s="56"/>
      <c r="T219" s="58"/>
    </row>
    <row r="220" spans="1:20" x14ac:dyDescent="0.4">
      <c r="B220" s="63"/>
      <c r="C220" s="524"/>
      <c r="D220" s="524"/>
      <c r="E220" s="524"/>
      <c r="F220" s="524"/>
      <c r="G220" s="524"/>
      <c r="H220" s="524"/>
      <c r="I220" s="524"/>
      <c r="J220" s="524"/>
      <c r="K220" s="524"/>
      <c r="L220" s="524"/>
      <c r="M220" s="524"/>
      <c r="N220" s="402" t="s">
        <v>192</v>
      </c>
      <c r="O220" s="403"/>
      <c r="P220" s="404"/>
    </row>
    <row r="221" spans="1:20" ht="22.5" customHeight="1" x14ac:dyDescent="0.4">
      <c r="B221" s="63"/>
      <c r="C221" s="524"/>
      <c r="D221" s="524"/>
      <c r="E221" s="524"/>
      <c r="F221" s="524"/>
      <c r="G221" s="524"/>
      <c r="H221" s="524"/>
      <c r="I221" s="524"/>
      <c r="J221" s="524"/>
      <c r="K221" s="524"/>
      <c r="L221" s="524"/>
      <c r="M221" s="524"/>
      <c r="N221" s="402" t="s">
        <v>151</v>
      </c>
      <c r="O221" s="404"/>
      <c r="P221" s="174"/>
    </row>
    <row r="222" spans="1:20" ht="22.5" customHeight="1" x14ac:dyDescent="0.4">
      <c r="B222" s="63"/>
      <c r="C222" s="524"/>
      <c r="D222" s="524"/>
      <c r="E222" s="524"/>
      <c r="F222" s="524"/>
      <c r="G222" s="524"/>
      <c r="H222" s="524"/>
      <c r="I222" s="524"/>
      <c r="J222" s="524"/>
      <c r="K222" s="524"/>
      <c r="L222" s="524"/>
      <c r="M222" s="524"/>
      <c r="N222" s="402" t="s">
        <v>152</v>
      </c>
      <c r="O222" s="404"/>
      <c r="P222" s="174"/>
    </row>
    <row r="223" spans="1:20" ht="22.5" customHeight="1" x14ac:dyDescent="0.4">
      <c r="B223" s="63"/>
      <c r="C223" s="524"/>
      <c r="D223" s="524"/>
      <c r="E223" s="524"/>
      <c r="F223" s="524"/>
      <c r="G223" s="524"/>
      <c r="H223" s="524"/>
      <c r="I223" s="524"/>
      <c r="J223" s="524"/>
      <c r="K223" s="524"/>
      <c r="L223" s="524"/>
      <c r="M223" s="524"/>
      <c r="N223" s="402" t="s">
        <v>193</v>
      </c>
      <c r="O223" s="404"/>
      <c r="P223" s="174"/>
    </row>
    <row r="224" spans="1:20" ht="22.5" customHeight="1" x14ac:dyDescent="0.4">
      <c r="B224" s="63"/>
      <c r="C224" s="524"/>
      <c r="D224" s="524"/>
      <c r="E224" s="524"/>
      <c r="F224" s="524"/>
      <c r="G224" s="524"/>
      <c r="H224" s="524"/>
      <c r="I224" s="524"/>
      <c r="J224" s="524"/>
      <c r="K224" s="524"/>
      <c r="L224" s="524"/>
      <c r="M224" s="524"/>
      <c r="N224" s="402" t="s">
        <v>135</v>
      </c>
      <c r="O224" s="404"/>
      <c r="P224" s="174"/>
    </row>
    <row r="225" spans="1:26" ht="64.5" customHeight="1" x14ac:dyDescent="0.4">
      <c r="B225" s="63"/>
      <c r="C225" s="524"/>
      <c r="D225" s="524"/>
      <c r="E225" s="524"/>
      <c r="F225" s="524"/>
      <c r="G225" s="524"/>
      <c r="H225" s="524"/>
      <c r="I225" s="524"/>
      <c r="J225" s="524"/>
      <c r="K225" s="524"/>
      <c r="L225" s="524"/>
      <c r="M225" s="524"/>
      <c r="N225" s="402" t="s">
        <v>6571</v>
      </c>
      <c r="O225" s="403"/>
      <c r="P225" s="190"/>
    </row>
    <row r="226" spans="1:26" ht="9.9499999999999993" customHeight="1" x14ac:dyDescent="0.4">
      <c r="B226" s="63"/>
      <c r="C226" s="311"/>
      <c r="D226" s="311"/>
      <c r="E226" s="311"/>
      <c r="F226" s="311"/>
      <c r="G226" s="311"/>
      <c r="H226" s="311"/>
      <c r="I226" s="311"/>
      <c r="J226" s="311"/>
      <c r="K226" s="311"/>
      <c r="L226" s="311"/>
      <c r="M226" s="311"/>
      <c r="N226" s="311"/>
      <c r="O226" s="311"/>
      <c r="P226" s="311"/>
      <c r="R226" s="48"/>
    </row>
    <row r="227" spans="1:26" ht="32.25" customHeight="1" x14ac:dyDescent="0.4">
      <c r="B227" s="76" t="s">
        <v>194</v>
      </c>
      <c r="C227" s="438" t="s">
        <v>195</v>
      </c>
      <c r="D227" s="438"/>
      <c r="E227" s="438"/>
      <c r="F227" s="438"/>
      <c r="G227" s="438"/>
      <c r="H227" s="438"/>
      <c r="I227" s="438"/>
      <c r="J227" s="438"/>
      <c r="K227" s="438"/>
      <c r="L227" s="438"/>
      <c r="M227" s="438"/>
      <c r="N227" s="438"/>
      <c r="O227" s="438"/>
      <c r="P227" s="439"/>
      <c r="R227" s="48"/>
    </row>
    <row r="228" spans="1:26" ht="47.25" customHeight="1" x14ac:dyDescent="0.4">
      <c r="B228" s="71" t="s">
        <v>114</v>
      </c>
      <c r="C228" s="436" t="s">
        <v>6542</v>
      </c>
      <c r="D228" s="436"/>
      <c r="E228" s="436"/>
      <c r="F228" s="436"/>
      <c r="G228" s="436"/>
      <c r="H228" s="436"/>
      <c r="I228" s="436"/>
      <c r="J228" s="436"/>
      <c r="K228" s="436"/>
      <c r="L228" s="436"/>
      <c r="M228" s="436"/>
      <c r="N228" s="436"/>
      <c r="O228" s="436"/>
      <c r="P228" s="440"/>
      <c r="R228" s="48"/>
    </row>
    <row r="229" spans="1:26" ht="52.5" customHeight="1" x14ac:dyDescent="0.4">
      <c r="B229" s="67" t="s">
        <v>123</v>
      </c>
      <c r="C229" s="436" t="s">
        <v>6543</v>
      </c>
      <c r="D229" s="436"/>
      <c r="E229" s="436"/>
      <c r="F229" s="436"/>
      <c r="G229" s="436"/>
      <c r="H229" s="436"/>
      <c r="I229" s="436"/>
      <c r="J229" s="436"/>
      <c r="K229" s="436"/>
      <c r="L229" s="436"/>
      <c r="M229" s="436"/>
      <c r="N229" s="436"/>
      <c r="O229" s="436"/>
      <c r="P229" s="440"/>
      <c r="R229" s="48"/>
    </row>
    <row r="230" spans="1:26" s="63" customFormat="1" ht="32.450000000000003" customHeight="1" x14ac:dyDescent="0.4">
      <c r="A230" s="62"/>
      <c r="B230" s="67" t="s">
        <v>196</v>
      </c>
      <c r="C230" s="436" t="s">
        <v>6544</v>
      </c>
      <c r="D230" s="436"/>
      <c r="E230" s="436"/>
      <c r="F230" s="436"/>
      <c r="G230" s="436"/>
      <c r="H230" s="436"/>
      <c r="I230" s="436"/>
      <c r="J230" s="436"/>
      <c r="K230" s="436"/>
      <c r="L230" s="436"/>
      <c r="M230" s="436"/>
      <c r="N230" s="436"/>
      <c r="O230" s="436"/>
      <c r="P230" s="440"/>
      <c r="R230" s="48"/>
      <c r="S230"/>
      <c r="T230"/>
      <c r="U230"/>
      <c r="V230"/>
      <c r="W230"/>
      <c r="X230"/>
      <c r="Y230"/>
      <c r="Z230"/>
    </row>
    <row r="231" spans="1:26" s="63" customFormat="1" ht="132" customHeight="1" x14ac:dyDescent="0.4">
      <c r="A231" s="62"/>
      <c r="B231" s="67" t="s">
        <v>197</v>
      </c>
      <c r="C231" s="436" t="s">
        <v>6545</v>
      </c>
      <c r="D231" s="436"/>
      <c r="E231" s="436"/>
      <c r="F231" s="436"/>
      <c r="G231" s="436"/>
      <c r="H231" s="436"/>
      <c r="I231" s="436"/>
      <c r="J231" s="436"/>
      <c r="K231" s="436"/>
      <c r="L231" s="436"/>
      <c r="M231" s="436"/>
      <c r="N231" s="436"/>
      <c r="O231" s="436"/>
      <c r="P231" s="440"/>
      <c r="R231"/>
      <c r="S231"/>
      <c r="T231"/>
      <c r="U231"/>
      <c r="V231"/>
    </row>
    <row r="232" spans="1:26" s="63" customFormat="1" ht="45.75" customHeight="1" x14ac:dyDescent="0.4">
      <c r="A232" s="62"/>
      <c r="B232" s="67" t="s">
        <v>198</v>
      </c>
      <c r="C232" s="436" t="s">
        <v>6546</v>
      </c>
      <c r="D232" s="436"/>
      <c r="E232" s="436"/>
      <c r="F232" s="436"/>
      <c r="G232" s="436"/>
      <c r="H232" s="436"/>
      <c r="I232" s="436"/>
      <c r="J232" s="436"/>
      <c r="K232" s="436"/>
      <c r="L232" s="436"/>
      <c r="M232" s="436"/>
      <c r="N232" s="436"/>
      <c r="O232" s="436"/>
      <c r="P232" s="440"/>
      <c r="R232"/>
      <c r="S232"/>
      <c r="T232"/>
      <c r="U232"/>
      <c r="V232"/>
    </row>
    <row r="233" spans="1:26" s="63" customFormat="1" ht="32.25" customHeight="1" x14ac:dyDescent="0.4">
      <c r="A233" s="62"/>
      <c r="B233" s="67"/>
      <c r="C233" s="80" t="s">
        <v>159</v>
      </c>
      <c r="D233" s="436" t="s">
        <v>199</v>
      </c>
      <c r="E233" s="436"/>
      <c r="F233" s="436"/>
      <c r="G233" s="436"/>
      <c r="H233" s="436"/>
      <c r="I233" s="436"/>
      <c r="J233" s="436"/>
      <c r="K233" s="436"/>
      <c r="L233" s="436"/>
      <c r="M233" s="436"/>
      <c r="N233" s="436"/>
      <c r="O233" s="436"/>
      <c r="P233" s="440"/>
      <c r="R233"/>
      <c r="S233"/>
      <c r="T233"/>
      <c r="U233"/>
      <c r="V233"/>
    </row>
    <row r="234" spans="1:26" s="63" customFormat="1" ht="32.25" customHeight="1" x14ac:dyDescent="0.4">
      <c r="A234" s="62"/>
      <c r="B234" s="67"/>
      <c r="C234" s="80" t="s">
        <v>160</v>
      </c>
      <c r="D234" s="436" t="s">
        <v>200</v>
      </c>
      <c r="E234" s="436"/>
      <c r="F234" s="436"/>
      <c r="G234" s="436"/>
      <c r="H234" s="436"/>
      <c r="I234" s="436"/>
      <c r="J234" s="436"/>
      <c r="K234" s="436"/>
      <c r="L234" s="436"/>
      <c r="M234" s="436"/>
      <c r="N234" s="436"/>
      <c r="O234" s="436"/>
      <c r="P234" s="440"/>
      <c r="R234"/>
      <c r="S234"/>
      <c r="T234"/>
      <c r="U234"/>
      <c r="V234"/>
    </row>
    <row r="235" spans="1:26" s="63" customFormat="1" ht="32.25" customHeight="1" x14ac:dyDescent="0.4">
      <c r="A235" s="62"/>
      <c r="B235" s="67"/>
      <c r="C235" s="80" t="s">
        <v>161</v>
      </c>
      <c r="D235" s="436" t="s">
        <v>201</v>
      </c>
      <c r="E235" s="436"/>
      <c r="F235" s="436"/>
      <c r="G235" s="436"/>
      <c r="H235" s="436"/>
      <c r="I235" s="436"/>
      <c r="J235" s="436"/>
      <c r="K235" s="436"/>
      <c r="L235" s="436"/>
      <c r="M235" s="436"/>
      <c r="N235" s="436"/>
      <c r="O235" s="436"/>
      <c r="P235" s="440"/>
      <c r="R235"/>
      <c r="S235"/>
      <c r="T235"/>
      <c r="U235"/>
      <c r="V235"/>
    </row>
    <row r="236" spans="1:26" s="63" customFormat="1" ht="15.75" customHeight="1" x14ac:dyDescent="0.4">
      <c r="A236" s="62"/>
      <c r="B236" s="67"/>
      <c r="C236" s="80" t="s">
        <v>163</v>
      </c>
      <c r="D236" s="436" t="s">
        <v>202</v>
      </c>
      <c r="E236" s="436"/>
      <c r="F236" s="436"/>
      <c r="G236" s="436"/>
      <c r="H236" s="436"/>
      <c r="I236" s="436"/>
      <c r="J236" s="436"/>
      <c r="K236" s="436"/>
      <c r="L236" s="436"/>
      <c r="M236" s="436"/>
      <c r="N236" s="436"/>
      <c r="O236" s="436"/>
      <c r="P236" s="440"/>
      <c r="R236"/>
      <c r="S236"/>
      <c r="T236"/>
      <c r="U236"/>
      <c r="V236"/>
    </row>
    <row r="237" spans="1:26" s="63" customFormat="1" ht="32.25" customHeight="1" x14ac:dyDescent="0.4">
      <c r="A237" s="62"/>
      <c r="B237" s="67"/>
      <c r="C237" s="80" t="s">
        <v>164</v>
      </c>
      <c r="D237" s="436" t="s">
        <v>203</v>
      </c>
      <c r="E237" s="436"/>
      <c r="F237" s="436"/>
      <c r="G237" s="436"/>
      <c r="H237" s="436"/>
      <c r="I237" s="436"/>
      <c r="J237" s="436"/>
      <c r="K237" s="436"/>
      <c r="L237" s="436"/>
      <c r="M237" s="436"/>
      <c r="N237" s="436"/>
      <c r="O237" s="436"/>
      <c r="P237" s="440"/>
      <c r="R237"/>
      <c r="S237"/>
      <c r="T237"/>
      <c r="U237"/>
      <c r="V237"/>
    </row>
    <row r="238" spans="1:26" s="63" customFormat="1" ht="53.25" customHeight="1" x14ac:dyDescent="0.4">
      <c r="A238" s="62"/>
      <c r="B238" s="67" t="s">
        <v>204</v>
      </c>
      <c r="C238" s="436" t="s">
        <v>205</v>
      </c>
      <c r="D238" s="436"/>
      <c r="E238" s="436"/>
      <c r="F238" s="436"/>
      <c r="G238" s="436"/>
      <c r="H238" s="436"/>
      <c r="I238" s="436"/>
      <c r="J238" s="436"/>
      <c r="K238" s="436"/>
      <c r="L238" s="436"/>
      <c r="M238" s="436"/>
      <c r="N238" s="436"/>
      <c r="O238" s="436"/>
      <c r="P238" s="440"/>
      <c r="R238"/>
      <c r="S238"/>
      <c r="T238"/>
      <c r="U238"/>
      <c r="V238"/>
    </row>
    <row r="239" spans="1:26" s="63" customFormat="1" ht="32.25" customHeight="1" x14ac:dyDescent="0.4">
      <c r="A239" s="62"/>
      <c r="B239" s="68" t="s">
        <v>206</v>
      </c>
      <c r="C239" s="457" t="s">
        <v>6547</v>
      </c>
      <c r="D239" s="457"/>
      <c r="E239" s="457"/>
      <c r="F239" s="457"/>
      <c r="G239" s="457"/>
      <c r="H239" s="457"/>
      <c r="I239" s="457"/>
      <c r="J239" s="457"/>
      <c r="K239" s="457"/>
      <c r="L239" s="457"/>
      <c r="M239" s="457"/>
      <c r="N239" s="457"/>
      <c r="O239" s="457"/>
      <c r="P239" s="458"/>
      <c r="R239"/>
      <c r="S239"/>
      <c r="T239"/>
      <c r="U239"/>
      <c r="V239"/>
    </row>
    <row r="240" spans="1:26" ht="9.75" customHeight="1" x14ac:dyDescent="0.4">
      <c r="B240" s="75"/>
      <c r="C240" s="63"/>
      <c r="D240" s="75"/>
      <c r="E240" s="75"/>
      <c r="F240" s="75"/>
      <c r="G240" s="75"/>
      <c r="H240" s="75"/>
      <c r="I240" s="75"/>
      <c r="J240" s="75"/>
      <c r="K240" s="75"/>
      <c r="L240" s="75"/>
      <c r="M240" s="75"/>
      <c r="N240" s="75"/>
      <c r="O240" s="75"/>
      <c r="P240" s="75"/>
    </row>
    <row r="241" spans="1:20" ht="9.9499999999999993" customHeight="1" x14ac:dyDescent="0.4">
      <c r="B241" s="75"/>
      <c r="C241" s="75"/>
      <c r="D241" s="75"/>
      <c r="E241" s="75"/>
      <c r="F241" s="75"/>
      <c r="G241" s="75"/>
      <c r="H241" s="75"/>
      <c r="I241" s="75"/>
      <c r="J241" s="75"/>
      <c r="K241" s="75"/>
      <c r="L241" s="75"/>
      <c r="M241" s="75"/>
      <c r="N241" s="75"/>
      <c r="O241" s="75"/>
      <c r="P241" s="75"/>
    </row>
    <row r="242" spans="1:20" ht="21" customHeight="1" x14ac:dyDescent="0.4">
      <c r="B242" s="379" t="s">
        <v>207</v>
      </c>
      <c r="C242" s="379"/>
      <c r="D242" s="379"/>
      <c r="E242" s="379"/>
      <c r="F242" s="379"/>
      <c r="G242" s="379"/>
      <c r="H242" s="379"/>
      <c r="I242" s="379"/>
      <c r="J242" s="379"/>
      <c r="K242" s="379"/>
      <c r="L242" s="379"/>
      <c r="M242" s="379"/>
      <c r="N242" s="379"/>
      <c r="O242" s="379"/>
      <c r="P242" s="379"/>
    </row>
    <row r="243" spans="1:20" ht="21" customHeight="1" x14ac:dyDescent="0.4">
      <c r="B243" s="75"/>
      <c r="C243" s="411" t="s">
        <v>36</v>
      </c>
      <c r="D243" s="412"/>
      <c r="E243" s="412"/>
      <c r="F243" s="412"/>
      <c r="G243" s="412"/>
      <c r="H243" s="412"/>
      <c r="I243" s="412"/>
      <c r="J243" s="412"/>
      <c r="K243" s="412"/>
      <c r="L243" s="412"/>
      <c r="M243" s="413"/>
      <c r="N243" s="402" t="s">
        <v>127</v>
      </c>
      <c r="O243" s="403"/>
      <c r="P243" s="404"/>
      <c r="R243" s="53" t="s">
        <v>101</v>
      </c>
      <c r="S243" s="53" t="s">
        <v>102</v>
      </c>
      <c r="T243" s="54" t="s">
        <v>128</v>
      </c>
    </row>
    <row r="244" spans="1:20" x14ac:dyDescent="0.4">
      <c r="A244" s="42" t="s">
        <v>208</v>
      </c>
      <c r="B244" s="312"/>
      <c r="C244" s="423" t="s">
        <v>6625</v>
      </c>
      <c r="D244" s="424"/>
      <c r="E244" s="424"/>
      <c r="F244" s="424"/>
      <c r="G244" s="424"/>
      <c r="H244" s="424"/>
      <c r="I244" s="424"/>
      <c r="J244" s="424"/>
      <c r="K244" s="424"/>
      <c r="L244" s="424"/>
      <c r="M244" s="425"/>
      <c r="N244" s="396" t="s">
        <v>105</v>
      </c>
      <c r="O244" s="398"/>
      <c r="P244" s="310"/>
      <c r="R244" s="55" t="str">
        <f>IF(AND(P244="○",P245="○",P246="○",P247="○"),S244,"")</f>
        <v/>
      </c>
      <c r="S244" s="56">
        <v>10</v>
      </c>
      <c r="T244" s="55" t="str">
        <f>IF(OR(P244="",AND(P244="○",COUNTA(P245:P247)&lt;&gt;3),AND(P244="－",COUNTA(P245:P247)&lt;&gt;0)),"×","")</f>
        <v>×</v>
      </c>
    </row>
    <row r="245" spans="1:20" ht="53.25" customHeight="1" x14ac:dyDescent="0.4">
      <c r="B245" s="312"/>
      <c r="C245" s="426"/>
      <c r="D245" s="427"/>
      <c r="E245" s="427"/>
      <c r="F245" s="427"/>
      <c r="G245" s="427"/>
      <c r="H245" s="427"/>
      <c r="I245" s="427"/>
      <c r="J245" s="427"/>
      <c r="K245" s="427"/>
      <c r="L245" s="427"/>
      <c r="M245" s="428"/>
      <c r="N245" s="455" t="s">
        <v>6548</v>
      </c>
      <c r="O245" s="456"/>
      <c r="P245" s="310"/>
    </row>
    <row r="246" spans="1:20" ht="135" customHeight="1" x14ac:dyDescent="0.4">
      <c r="B246" s="312"/>
      <c r="C246" s="426"/>
      <c r="D246" s="427"/>
      <c r="E246" s="427"/>
      <c r="F246" s="427"/>
      <c r="G246" s="427"/>
      <c r="H246" s="427"/>
      <c r="I246" s="427"/>
      <c r="J246" s="427"/>
      <c r="K246" s="427"/>
      <c r="L246" s="427"/>
      <c r="M246" s="428"/>
      <c r="N246" s="455" t="s">
        <v>209</v>
      </c>
      <c r="O246" s="456"/>
      <c r="P246" s="310"/>
    </row>
    <row r="247" spans="1:20" ht="135" customHeight="1" x14ac:dyDescent="0.4">
      <c r="B247" s="312"/>
      <c r="C247" s="430"/>
      <c r="D247" s="431"/>
      <c r="E247" s="431"/>
      <c r="F247" s="431"/>
      <c r="G247" s="431"/>
      <c r="H247" s="431"/>
      <c r="I247" s="431"/>
      <c r="J247" s="431"/>
      <c r="K247" s="431"/>
      <c r="L247" s="431"/>
      <c r="M247" s="432"/>
      <c r="N247" s="455" t="s">
        <v>210</v>
      </c>
      <c r="O247" s="456"/>
      <c r="P247" s="310"/>
      <c r="R247" s="57"/>
      <c r="S247" s="58"/>
    </row>
    <row r="248" spans="1:20" ht="8.25" customHeight="1" x14ac:dyDescent="0.4">
      <c r="B248" s="313"/>
      <c r="C248" s="136"/>
      <c r="D248" s="136"/>
      <c r="E248" s="136"/>
      <c r="F248" s="136"/>
      <c r="G248" s="136"/>
      <c r="H248" s="136"/>
      <c r="I248" s="136"/>
      <c r="J248" s="136"/>
      <c r="K248" s="136"/>
      <c r="L248" s="136"/>
      <c r="M248" s="136"/>
      <c r="N248" s="264"/>
      <c r="O248" s="264"/>
      <c r="P248" s="264"/>
    </row>
    <row r="249" spans="1:20" ht="18.75" customHeight="1" x14ac:dyDescent="0.4">
      <c r="A249" s="64"/>
      <c r="B249" s="216" t="s">
        <v>112</v>
      </c>
      <c r="C249" s="522" t="s">
        <v>212</v>
      </c>
      <c r="D249" s="522"/>
      <c r="E249" s="522"/>
      <c r="F249" s="522"/>
      <c r="G249" s="522"/>
      <c r="H249" s="522"/>
      <c r="I249" s="522"/>
      <c r="J249" s="522"/>
      <c r="K249" s="522"/>
      <c r="L249" s="522"/>
      <c r="M249" s="522"/>
      <c r="N249" s="522"/>
      <c r="O249" s="522"/>
      <c r="P249" s="523"/>
    </row>
    <row r="250" spans="1:20" ht="9.75" customHeight="1" x14ac:dyDescent="0.4">
      <c r="B250" s="75"/>
      <c r="C250" s="63"/>
      <c r="D250" s="75"/>
      <c r="E250" s="75"/>
      <c r="F250" s="75"/>
      <c r="G250" s="75"/>
      <c r="H250" s="75"/>
      <c r="I250" s="75"/>
      <c r="J250" s="75"/>
      <c r="K250" s="75"/>
      <c r="L250" s="75"/>
      <c r="M250" s="75"/>
      <c r="N250" s="75"/>
      <c r="O250" s="75"/>
      <c r="P250" s="75"/>
    </row>
    <row r="251" spans="1:20" ht="21" customHeight="1" x14ac:dyDescent="0.4">
      <c r="B251" s="429" t="s">
        <v>213</v>
      </c>
      <c r="C251" s="429"/>
      <c r="D251" s="429"/>
      <c r="E251" s="429"/>
      <c r="F251" s="429"/>
      <c r="G251" s="429"/>
      <c r="H251" s="429"/>
      <c r="I251" s="429"/>
      <c r="J251" s="429"/>
      <c r="K251" s="429"/>
      <c r="L251" s="429"/>
      <c r="M251" s="429"/>
      <c r="N251" s="429"/>
      <c r="O251" s="429"/>
      <c r="P251" s="429"/>
    </row>
    <row r="252" spans="1:20" ht="21" customHeight="1" x14ac:dyDescent="0.4">
      <c r="B252" s="379" t="s">
        <v>214</v>
      </c>
      <c r="C252" s="379"/>
      <c r="D252" s="379"/>
      <c r="E252" s="379"/>
      <c r="F252" s="379"/>
      <c r="G252" s="379"/>
      <c r="H252" s="379"/>
      <c r="I252" s="379"/>
      <c r="J252" s="379"/>
      <c r="K252" s="379"/>
      <c r="L252" s="379"/>
      <c r="M252" s="379"/>
      <c r="N252" s="379"/>
      <c r="O252" s="379"/>
      <c r="P252" s="379"/>
    </row>
    <row r="253" spans="1:20" ht="21" customHeight="1" x14ac:dyDescent="0.4">
      <c r="B253" s="75"/>
      <c r="C253" s="411" t="s">
        <v>36</v>
      </c>
      <c r="D253" s="412"/>
      <c r="E253" s="412"/>
      <c r="F253" s="412"/>
      <c r="G253" s="412"/>
      <c r="H253" s="412"/>
      <c r="I253" s="412"/>
      <c r="J253" s="412"/>
      <c r="K253" s="412"/>
      <c r="L253" s="412"/>
      <c r="M253" s="413"/>
      <c r="N253" s="411" t="s">
        <v>127</v>
      </c>
      <c r="O253" s="412"/>
      <c r="P253" s="413"/>
      <c r="R253" s="53" t="s">
        <v>101</v>
      </c>
      <c r="S253" s="53" t="s">
        <v>102</v>
      </c>
      <c r="T253" s="54" t="s">
        <v>128</v>
      </c>
    </row>
    <row r="254" spans="1:20" ht="75" customHeight="1" x14ac:dyDescent="0.4">
      <c r="A254" s="42" t="s">
        <v>215</v>
      </c>
      <c r="B254" s="75"/>
      <c r="C254" s="650" t="s">
        <v>216</v>
      </c>
      <c r="D254" s="651"/>
      <c r="E254" s="651"/>
      <c r="F254" s="651"/>
      <c r="G254" s="651"/>
      <c r="H254" s="651"/>
      <c r="I254" s="651"/>
      <c r="J254" s="651"/>
      <c r="K254" s="651"/>
      <c r="L254" s="651"/>
      <c r="M254" s="652"/>
      <c r="N254" s="449"/>
      <c r="O254" s="450"/>
      <c r="P254" s="451"/>
      <c r="R254" s="55" t="str">
        <f>IF(AND(P255="○",COUNTA(P256:P258)=3,P259="○",OR(COUNTIF(P261:P265,"○")&gt;0,P266&lt;&gt;""),P267="○",COUNTA(P268:P269)=2),S254,"")</f>
        <v/>
      </c>
      <c r="S254" s="56">
        <v>10</v>
      </c>
      <c r="T254" s="55" t="str">
        <f>IF(OR(T255="×",T259="×",T267="×"),"×","")</f>
        <v>×</v>
      </c>
    </row>
    <row r="255" spans="1:20" ht="21" customHeight="1" x14ac:dyDescent="0.4">
      <c r="B255" s="75"/>
      <c r="C255" s="314"/>
      <c r="D255" s="423" t="s">
        <v>6583</v>
      </c>
      <c r="E255" s="424"/>
      <c r="F255" s="424"/>
      <c r="G255" s="424"/>
      <c r="H255" s="424"/>
      <c r="I255" s="424"/>
      <c r="J255" s="424"/>
      <c r="K255" s="424"/>
      <c r="L255" s="424"/>
      <c r="M255" s="425"/>
      <c r="N255" s="396" t="s">
        <v>105</v>
      </c>
      <c r="O255" s="398"/>
      <c r="P255" s="295"/>
      <c r="T255" s="55" t="str">
        <f>IF(OR(P255="",AND(P255="○",COUNTA(P256:P258)&lt;&gt;3),AND(P255="－",COUNTA(P256:P258)&lt;&gt;0)),"×","")</f>
        <v>×</v>
      </c>
    </row>
    <row r="256" spans="1:20" ht="45.75" customHeight="1" x14ac:dyDescent="0.4">
      <c r="B256" s="75"/>
      <c r="C256" s="315"/>
      <c r="D256" s="426"/>
      <c r="E256" s="427"/>
      <c r="F256" s="427"/>
      <c r="G256" s="427"/>
      <c r="H256" s="427"/>
      <c r="I256" s="427"/>
      <c r="J256" s="427"/>
      <c r="K256" s="427"/>
      <c r="L256" s="427"/>
      <c r="M256" s="428"/>
      <c r="N256" s="402" t="s">
        <v>217</v>
      </c>
      <c r="O256" s="403"/>
      <c r="P256" s="116"/>
    </row>
    <row r="257" spans="1:21" ht="45.75" customHeight="1" x14ac:dyDescent="0.4">
      <c r="B257" s="75"/>
      <c r="C257" s="315"/>
      <c r="D257" s="426"/>
      <c r="E257" s="427"/>
      <c r="F257" s="427"/>
      <c r="G257" s="427"/>
      <c r="H257" s="427"/>
      <c r="I257" s="427"/>
      <c r="J257" s="427"/>
      <c r="K257" s="427"/>
      <c r="L257" s="427"/>
      <c r="M257" s="428"/>
      <c r="N257" s="443" t="s">
        <v>218</v>
      </c>
      <c r="O257" s="403"/>
      <c r="P257" s="116"/>
    </row>
    <row r="258" spans="1:21" ht="45.75" customHeight="1" x14ac:dyDescent="0.4">
      <c r="B258" s="75"/>
      <c r="C258" s="315"/>
      <c r="D258" s="266"/>
      <c r="E258" s="267"/>
      <c r="F258" s="267"/>
      <c r="G258" s="267"/>
      <c r="H258" s="267"/>
      <c r="I258" s="267"/>
      <c r="J258" s="267"/>
      <c r="K258" s="267"/>
      <c r="L258" s="267"/>
      <c r="M258" s="268"/>
      <c r="N258" s="276"/>
      <c r="O258" s="78" t="s">
        <v>219</v>
      </c>
      <c r="P258" s="116"/>
      <c r="T258" s="54" t="s">
        <v>128</v>
      </c>
      <c r="U258" s="230"/>
    </row>
    <row r="259" spans="1:21" ht="18.75" customHeight="1" x14ac:dyDescent="0.4">
      <c r="B259" s="75"/>
      <c r="C259" s="316"/>
      <c r="D259" s="423" t="s">
        <v>6584</v>
      </c>
      <c r="E259" s="424"/>
      <c r="F259" s="424"/>
      <c r="G259" s="424"/>
      <c r="H259" s="424"/>
      <c r="I259" s="424"/>
      <c r="J259" s="424"/>
      <c r="K259" s="424"/>
      <c r="L259" s="424"/>
      <c r="M259" s="425"/>
      <c r="N259" s="396" t="s">
        <v>105</v>
      </c>
      <c r="O259" s="398"/>
      <c r="P259" s="295"/>
      <c r="T259" s="55" t="str">
        <f>IF(OR(P259="",AND(P259="○",COUNTA(P261:P266)=0),AND(P259="－",COUNTA(P261:P266)&lt;&gt;0)),"×","")</f>
        <v>×</v>
      </c>
    </row>
    <row r="260" spans="1:21" ht="45.75" customHeight="1" x14ac:dyDescent="0.4">
      <c r="B260" s="75"/>
      <c r="C260" s="316"/>
      <c r="D260" s="426"/>
      <c r="E260" s="427"/>
      <c r="F260" s="427"/>
      <c r="G260" s="427"/>
      <c r="H260" s="427"/>
      <c r="I260" s="427"/>
      <c r="J260" s="427"/>
      <c r="K260" s="427"/>
      <c r="L260" s="427"/>
      <c r="M260" s="428"/>
      <c r="N260" s="443" t="s">
        <v>220</v>
      </c>
      <c r="O260" s="403"/>
      <c r="P260" s="317"/>
    </row>
    <row r="261" spans="1:21" x14ac:dyDescent="0.4">
      <c r="B261" s="75"/>
      <c r="C261" s="316"/>
      <c r="D261" s="426"/>
      <c r="E261" s="427"/>
      <c r="F261" s="427"/>
      <c r="G261" s="427"/>
      <c r="H261" s="427"/>
      <c r="I261" s="427"/>
      <c r="J261" s="427"/>
      <c r="K261" s="427"/>
      <c r="L261" s="427"/>
      <c r="M261" s="428"/>
      <c r="N261" s="441"/>
      <c r="O261" s="78" t="s">
        <v>221</v>
      </c>
      <c r="P261" s="116"/>
    </row>
    <row r="262" spans="1:21" x14ac:dyDescent="0.4">
      <c r="B262" s="75"/>
      <c r="C262" s="316"/>
      <c r="D262" s="426"/>
      <c r="E262" s="427"/>
      <c r="F262" s="427"/>
      <c r="G262" s="427"/>
      <c r="H262" s="427"/>
      <c r="I262" s="427"/>
      <c r="J262" s="427"/>
      <c r="K262" s="427"/>
      <c r="L262" s="427"/>
      <c r="M262" s="428"/>
      <c r="N262" s="441"/>
      <c r="O262" s="78" t="s">
        <v>222</v>
      </c>
      <c r="P262" s="116"/>
    </row>
    <row r="263" spans="1:21" x14ac:dyDescent="0.4">
      <c r="B263" s="75"/>
      <c r="C263" s="316"/>
      <c r="D263" s="426"/>
      <c r="E263" s="427"/>
      <c r="F263" s="427"/>
      <c r="G263" s="427"/>
      <c r="H263" s="427"/>
      <c r="I263" s="427"/>
      <c r="J263" s="427"/>
      <c r="K263" s="427"/>
      <c r="L263" s="427"/>
      <c r="M263" s="428"/>
      <c r="N263" s="441"/>
      <c r="O263" s="78" t="s">
        <v>223</v>
      </c>
      <c r="P263" s="116"/>
    </row>
    <row r="264" spans="1:21" x14ac:dyDescent="0.4">
      <c r="B264" s="75"/>
      <c r="C264" s="316"/>
      <c r="D264" s="426"/>
      <c r="E264" s="427"/>
      <c r="F264" s="427"/>
      <c r="G264" s="427"/>
      <c r="H264" s="427"/>
      <c r="I264" s="427"/>
      <c r="J264" s="427"/>
      <c r="K264" s="427"/>
      <c r="L264" s="427"/>
      <c r="M264" s="428"/>
      <c r="N264" s="441"/>
      <c r="O264" s="78" t="s">
        <v>224</v>
      </c>
      <c r="P264" s="116"/>
    </row>
    <row r="265" spans="1:21" x14ac:dyDescent="0.4">
      <c r="B265" s="75"/>
      <c r="C265" s="316"/>
      <c r="D265" s="426"/>
      <c r="E265" s="427"/>
      <c r="F265" s="427"/>
      <c r="G265" s="427"/>
      <c r="H265" s="427"/>
      <c r="I265" s="427"/>
      <c r="J265" s="427"/>
      <c r="K265" s="427"/>
      <c r="L265" s="427"/>
      <c r="M265" s="428"/>
      <c r="N265" s="441"/>
      <c r="O265" s="78" t="s">
        <v>225</v>
      </c>
      <c r="P265" s="116"/>
    </row>
    <row r="266" spans="1:21" ht="33" x14ac:dyDescent="0.4">
      <c r="B266" s="75"/>
      <c r="C266" s="316"/>
      <c r="D266" s="430"/>
      <c r="E266" s="431"/>
      <c r="F266" s="431"/>
      <c r="G266" s="431"/>
      <c r="H266" s="431"/>
      <c r="I266" s="431"/>
      <c r="J266" s="431"/>
      <c r="K266" s="431"/>
      <c r="L266" s="431"/>
      <c r="M266" s="432"/>
      <c r="N266" s="442"/>
      <c r="O266" s="78" t="s">
        <v>226</v>
      </c>
      <c r="P266" s="116"/>
      <c r="T266" s="54" t="s">
        <v>128</v>
      </c>
      <c r="U266" s="230"/>
    </row>
    <row r="267" spans="1:21" ht="18.75" customHeight="1" x14ac:dyDescent="0.4">
      <c r="B267" s="75"/>
      <c r="C267" s="316"/>
      <c r="D267" s="423" t="s">
        <v>6626</v>
      </c>
      <c r="E267" s="424"/>
      <c r="F267" s="424"/>
      <c r="G267" s="424"/>
      <c r="H267" s="424"/>
      <c r="I267" s="424"/>
      <c r="J267" s="424"/>
      <c r="K267" s="424"/>
      <c r="L267" s="424"/>
      <c r="M267" s="425"/>
      <c r="N267" s="396" t="s">
        <v>105</v>
      </c>
      <c r="O267" s="398"/>
      <c r="P267" s="295"/>
      <c r="T267" s="55" t="str">
        <f>IF(OR(P267="",AND(P267="○",COUNTA(P268:P269)&lt;&gt;2),AND(P267="－",COUNTA(P268:P269)&lt;&gt;0)),"×","")</f>
        <v>×</v>
      </c>
    </row>
    <row r="268" spans="1:21" ht="45.75" customHeight="1" x14ac:dyDescent="0.4">
      <c r="B268" s="75"/>
      <c r="C268" s="316"/>
      <c r="D268" s="426"/>
      <c r="E268" s="427"/>
      <c r="F268" s="427"/>
      <c r="G268" s="427"/>
      <c r="H268" s="427"/>
      <c r="I268" s="427"/>
      <c r="J268" s="427"/>
      <c r="K268" s="427"/>
      <c r="L268" s="427"/>
      <c r="M268" s="428"/>
      <c r="N268" s="402" t="s">
        <v>227</v>
      </c>
      <c r="O268" s="403"/>
      <c r="P268" s="116"/>
    </row>
    <row r="269" spans="1:21" ht="45.75" customHeight="1" x14ac:dyDescent="0.4">
      <c r="B269" s="75"/>
      <c r="C269" s="316"/>
      <c r="D269" s="430"/>
      <c r="E269" s="431"/>
      <c r="F269" s="431"/>
      <c r="G269" s="431"/>
      <c r="H269" s="431"/>
      <c r="I269" s="431"/>
      <c r="J269" s="431"/>
      <c r="K269" s="431"/>
      <c r="L269" s="431"/>
      <c r="M269" s="432"/>
      <c r="N269" s="402" t="s">
        <v>228</v>
      </c>
      <c r="O269" s="403"/>
      <c r="P269" s="116"/>
      <c r="R269" s="53" t="s">
        <v>101</v>
      </c>
      <c r="S269" s="53" t="s">
        <v>102</v>
      </c>
      <c r="T269" s="54" t="s">
        <v>229</v>
      </c>
    </row>
    <row r="270" spans="1:21" x14ac:dyDescent="0.4">
      <c r="A270" s="42" t="s">
        <v>230</v>
      </c>
      <c r="B270" s="63"/>
      <c r="C270" s="423" t="s">
        <v>6627</v>
      </c>
      <c r="D270" s="424"/>
      <c r="E270" s="424"/>
      <c r="F270" s="424"/>
      <c r="G270" s="424"/>
      <c r="H270" s="424"/>
      <c r="I270" s="424"/>
      <c r="J270" s="424"/>
      <c r="K270" s="424"/>
      <c r="L270" s="424"/>
      <c r="M270" s="425"/>
      <c r="N270" s="396" t="s">
        <v>105</v>
      </c>
      <c r="O270" s="398"/>
      <c r="P270" s="295"/>
      <c r="R270" s="55" t="str">
        <f>IF(AND(P270="○",P271&lt;&gt;"",P272="○",R254=S254),S270,"")</f>
        <v/>
      </c>
      <c r="S270" s="56">
        <v>20</v>
      </c>
      <c r="T270" s="55" t="str">
        <f>IF(OR(P270="",AND(P270="○",COUNTA(P271:P272)&lt;&gt;2),AND(P270="－",COUNTA(P271:P272)&lt;&gt;0),AND(P270="○",R254="")),"×","")</f>
        <v>×</v>
      </c>
    </row>
    <row r="271" spans="1:21" ht="91.5" customHeight="1" x14ac:dyDescent="0.4">
      <c r="B271" s="63"/>
      <c r="C271" s="426"/>
      <c r="D271" s="427"/>
      <c r="E271" s="427"/>
      <c r="F271" s="427"/>
      <c r="G271" s="427"/>
      <c r="H271" s="427"/>
      <c r="I271" s="427"/>
      <c r="J271" s="427"/>
      <c r="K271" s="427"/>
      <c r="L271" s="427"/>
      <c r="M271" s="428"/>
      <c r="N271" s="566" t="s">
        <v>231</v>
      </c>
      <c r="O271" s="567"/>
      <c r="P271" s="193"/>
      <c r="R271" s="58"/>
      <c r="S271" s="56"/>
      <c r="T271" s="58"/>
    </row>
    <row r="272" spans="1:21" ht="50.25" customHeight="1" x14ac:dyDescent="0.4">
      <c r="B272" s="63"/>
      <c r="C272" s="426"/>
      <c r="D272" s="427"/>
      <c r="E272" s="427"/>
      <c r="F272" s="427"/>
      <c r="G272" s="427"/>
      <c r="H272" s="427"/>
      <c r="I272" s="427"/>
      <c r="J272" s="427"/>
      <c r="K272" s="427"/>
      <c r="L272" s="427"/>
      <c r="M272" s="428"/>
      <c r="N272" s="617" t="s">
        <v>232</v>
      </c>
      <c r="O272" s="618"/>
      <c r="P272" s="191"/>
      <c r="R272" s="53" t="s">
        <v>101</v>
      </c>
      <c r="S272" s="53" t="s">
        <v>102</v>
      </c>
      <c r="T272" s="54" t="s">
        <v>128</v>
      </c>
    </row>
    <row r="273" spans="1:20" ht="22.5" customHeight="1" x14ac:dyDescent="0.4">
      <c r="A273" s="42" t="s">
        <v>233</v>
      </c>
      <c r="B273" s="312"/>
      <c r="C273" s="423" t="s">
        <v>6585</v>
      </c>
      <c r="D273" s="424"/>
      <c r="E273" s="424"/>
      <c r="F273" s="424"/>
      <c r="G273" s="424"/>
      <c r="H273" s="424"/>
      <c r="I273" s="424"/>
      <c r="J273" s="424"/>
      <c r="K273" s="424"/>
      <c r="L273" s="424"/>
      <c r="M273" s="425"/>
      <c r="N273" s="534" t="s">
        <v>105</v>
      </c>
      <c r="O273" s="535"/>
      <c r="P273" s="295"/>
      <c r="R273" s="55" t="str">
        <f>IF(AND(P273="○",P274&lt;&gt;"",P275&lt;&gt;""),S273,"")</f>
        <v/>
      </c>
      <c r="S273" s="56">
        <v>5</v>
      </c>
      <c r="T273" s="55" t="str">
        <f>IF(OR(P273="",
AND(P273="○",OR(P274="",P275="")),
AND(P273="－",OR(P274&lt;&gt;"",P275&lt;&gt;""))),"×","")</f>
        <v>×</v>
      </c>
    </row>
    <row r="274" spans="1:20" ht="60.75" customHeight="1" x14ac:dyDescent="0.4">
      <c r="B274" s="312"/>
      <c r="C274" s="426"/>
      <c r="D274" s="427"/>
      <c r="E274" s="427"/>
      <c r="F274" s="427"/>
      <c r="G274" s="427"/>
      <c r="H274" s="427"/>
      <c r="I274" s="427"/>
      <c r="J274" s="427"/>
      <c r="K274" s="427"/>
      <c r="L274" s="427"/>
      <c r="M274" s="428"/>
      <c r="N274" s="566" t="s">
        <v>234</v>
      </c>
      <c r="O274" s="567"/>
      <c r="P274" s="193"/>
      <c r="R274" s="57"/>
      <c r="S274" s="58"/>
    </row>
    <row r="275" spans="1:20" ht="60.75" customHeight="1" x14ac:dyDescent="0.4">
      <c r="B275" s="312"/>
      <c r="C275" s="430"/>
      <c r="D275" s="431"/>
      <c r="E275" s="431"/>
      <c r="F275" s="431"/>
      <c r="G275" s="431"/>
      <c r="H275" s="431"/>
      <c r="I275" s="431"/>
      <c r="J275" s="431"/>
      <c r="K275" s="431"/>
      <c r="L275" s="431"/>
      <c r="M275" s="432"/>
      <c r="N275" s="566" t="s">
        <v>218</v>
      </c>
      <c r="O275" s="567"/>
      <c r="P275" s="193"/>
      <c r="R275" s="57"/>
      <c r="S275" s="58"/>
    </row>
    <row r="276" spans="1:20" ht="11.1" customHeight="1" x14ac:dyDescent="0.4">
      <c r="B276" s="75"/>
      <c r="C276" s="75"/>
      <c r="D276" s="75"/>
      <c r="E276" s="75"/>
      <c r="F276" s="75"/>
      <c r="G276" s="75"/>
      <c r="H276" s="75"/>
      <c r="I276" s="75"/>
      <c r="J276" s="75"/>
      <c r="K276" s="75"/>
      <c r="L276" s="75"/>
      <c r="M276" s="75"/>
      <c r="N276" s="75"/>
      <c r="O276" s="75"/>
      <c r="P276" s="75"/>
    </row>
    <row r="277" spans="1:20" ht="47.25" customHeight="1" x14ac:dyDescent="0.4">
      <c r="B277" s="76" t="s">
        <v>235</v>
      </c>
      <c r="C277" s="438" t="s">
        <v>236</v>
      </c>
      <c r="D277" s="438"/>
      <c r="E277" s="438"/>
      <c r="F277" s="438"/>
      <c r="G277" s="438"/>
      <c r="H277" s="438"/>
      <c r="I277" s="438"/>
      <c r="J277" s="438"/>
      <c r="K277" s="438"/>
      <c r="L277" s="438"/>
      <c r="M277" s="438"/>
      <c r="N277" s="438"/>
      <c r="O277" s="438"/>
      <c r="P277" s="439"/>
    </row>
    <row r="278" spans="1:20" ht="94.5" customHeight="1" x14ac:dyDescent="0.4">
      <c r="B278" s="67" t="s">
        <v>237</v>
      </c>
      <c r="C278" s="436" t="s">
        <v>238</v>
      </c>
      <c r="D278" s="436"/>
      <c r="E278" s="436"/>
      <c r="F278" s="436"/>
      <c r="G278" s="436"/>
      <c r="H278" s="436"/>
      <c r="I278" s="436"/>
      <c r="J278" s="436"/>
      <c r="K278" s="436"/>
      <c r="L278" s="436"/>
      <c r="M278" s="436"/>
      <c r="N278" s="436"/>
      <c r="O278" s="436"/>
      <c r="P278" s="440"/>
    </row>
    <row r="279" spans="1:20" ht="33.75" customHeight="1" x14ac:dyDescent="0.4">
      <c r="B279" s="67" t="s">
        <v>211</v>
      </c>
      <c r="C279" s="436" t="s">
        <v>239</v>
      </c>
      <c r="D279" s="436"/>
      <c r="E279" s="436"/>
      <c r="F279" s="436"/>
      <c r="G279" s="436"/>
      <c r="H279" s="436"/>
      <c r="I279" s="436"/>
      <c r="J279" s="436"/>
      <c r="K279" s="436"/>
      <c r="L279" s="436"/>
      <c r="M279" s="436"/>
      <c r="N279" s="436"/>
      <c r="O279" s="436"/>
      <c r="P279" s="440"/>
    </row>
    <row r="280" spans="1:20" ht="61.5" customHeight="1" x14ac:dyDescent="0.4">
      <c r="B280" s="67" t="s">
        <v>240</v>
      </c>
      <c r="C280" s="436" t="s">
        <v>241</v>
      </c>
      <c r="D280" s="436"/>
      <c r="E280" s="436"/>
      <c r="F280" s="436"/>
      <c r="G280" s="436"/>
      <c r="H280" s="436"/>
      <c r="I280" s="436"/>
      <c r="J280" s="436"/>
      <c r="K280" s="436"/>
      <c r="L280" s="436"/>
      <c r="M280" s="436"/>
      <c r="N280" s="436"/>
      <c r="O280" s="436"/>
      <c r="P280" s="440"/>
    </row>
    <row r="281" spans="1:20" ht="80.25" customHeight="1" x14ac:dyDescent="0.4">
      <c r="B281" s="67" t="s">
        <v>242</v>
      </c>
      <c r="C281" s="436" t="s">
        <v>243</v>
      </c>
      <c r="D281" s="436"/>
      <c r="E281" s="436"/>
      <c r="F281" s="436"/>
      <c r="G281" s="436"/>
      <c r="H281" s="436"/>
      <c r="I281" s="436"/>
      <c r="J281" s="436"/>
      <c r="K281" s="436"/>
      <c r="L281" s="436"/>
      <c r="M281" s="436"/>
      <c r="N281" s="436"/>
      <c r="O281" s="436"/>
      <c r="P281" s="440"/>
    </row>
    <row r="282" spans="1:20" ht="111" customHeight="1" x14ac:dyDescent="0.4">
      <c r="B282" s="68" t="s">
        <v>244</v>
      </c>
      <c r="C282" s="457" t="s">
        <v>245</v>
      </c>
      <c r="D282" s="457"/>
      <c r="E282" s="457"/>
      <c r="F282" s="457"/>
      <c r="G282" s="457"/>
      <c r="H282" s="457"/>
      <c r="I282" s="457"/>
      <c r="J282" s="457"/>
      <c r="K282" s="457"/>
      <c r="L282" s="457"/>
      <c r="M282" s="457"/>
      <c r="N282" s="457"/>
      <c r="O282" s="457"/>
      <c r="P282" s="458"/>
    </row>
    <row r="283" spans="1:20" ht="8.4499999999999993" customHeight="1" x14ac:dyDescent="0.4">
      <c r="B283" s="75"/>
      <c r="C283" s="75"/>
      <c r="D283" s="75"/>
      <c r="E283" s="75"/>
      <c r="F283" s="75"/>
      <c r="G283" s="75"/>
      <c r="H283" s="75"/>
      <c r="I283" s="75"/>
      <c r="J283" s="75"/>
      <c r="K283" s="75"/>
      <c r="L283" s="75"/>
      <c r="M283" s="75"/>
      <c r="N283" s="75"/>
      <c r="O283" s="75"/>
      <c r="P283" s="75"/>
    </row>
    <row r="284" spans="1:20" ht="9.9499999999999993" customHeight="1" x14ac:dyDescent="0.4">
      <c r="B284" s="75"/>
      <c r="C284" s="75"/>
      <c r="D284" s="75"/>
      <c r="E284" s="75"/>
      <c r="F284" s="75"/>
      <c r="G284" s="75"/>
      <c r="H284" s="75"/>
      <c r="I284" s="75"/>
      <c r="J284" s="75"/>
      <c r="K284" s="75"/>
      <c r="L284" s="75"/>
      <c r="M284" s="75"/>
      <c r="N284" s="75"/>
      <c r="O284" s="75"/>
      <c r="P284" s="75"/>
    </row>
    <row r="285" spans="1:20" ht="21" customHeight="1" x14ac:dyDescent="0.4">
      <c r="B285" s="379" t="s">
        <v>6645</v>
      </c>
      <c r="C285" s="379"/>
      <c r="D285" s="379"/>
      <c r="E285" s="379"/>
      <c r="F285" s="379"/>
      <c r="G285" s="379"/>
      <c r="H285" s="379"/>
      <c r="I285" s="379"/>
      <c r="J285" s="379"/>
      <c r="K285" s="379"/>
      <c r="L285" s="379"/>
      <c r="M285" s="379"/>
      <c r="N285" s="379"/>
      <c r="O285" s="379"/>
      <c r="P285" s="379"/>
    </row>
    <row r="286" spans="1:20" ht="21" customHeight="1" x14ac:dyDescent="0.4">
      <c r="B286" s="75"/>
      <c r="C286" s="411" t="s">
        <v>36</v>
      </c>
      <c r="D286" s="412"/>
      <c r="E286" s="412"/>
      <c r="F286" s="412"/>
      <c r="G286" s="412"/>
      <c r="H286" s="412"/>
      <c r="I286" s="412"/>
      <c r="J286" s="412"/>
      <c r="K286" s="412"/>
      <c r="L286" s="412"/>
      <c r="M286" s="413"/>
      <c r="N286" s="402" t="s">
        <v>127</v>
      </c>
      <c r="O286" s="403"/>
      <c r="P286" s="404"/>
      <c r="R286" s="53" t="s">
        <v>101</v>
      </c>
      <c r="S286" s="53" t="s">
        <v>102</v>
      </c>
      <c r="T286" s="54" t="s">
        <v>128</v>
      </c>
    </row>
    <row r="287" spans="1:20" ht="27.75" customHeight="1" x14ac:dyDescent="0.4">
      <c r="A287" s="42" t="s">
        <v>246</v>
      </c>
      <c r="B287" s="75"/>
      <c r="C287" s="405" t="s">
        <v>6629</v>
      </c>
      <c r="D287" s="406"/>
      <c r="E287" s="406"/>
      <c r="F287" s="406"/>
      <c r="G287" s="406"/>
      <c r="H287" s="406"/>
      <c r="I287" s="406"/>
      <c r="J287" s="406"/>
      <c r="K287" s="406"/>
      <c r="L287" s="406"/>
      <c r="M287" s="407"/>
      <c r="N287" s="396" t="s">
        <v>105</v>
      </c>
      <c r="O287" s="398"/>
      <c r="P287" s="295"/>
      <c r="R287" s="55" t="str">
        <f>IF(AND(P287="○",P288&lt;&gt;""),S287,"")</f>
        <v/>
      </c>
      <c r="S287" s="56">
        <v>1</v>
      </c>
      <c r="T287" s="55" t="str">
        <f>IF(OR(P287="",AND(P287="○",P288=""),AND(P287="－",P288&lt;&gt;"")),"×","")</f>
        <v>×</v>
      </c>
    </row>
    <row r="288" spans="1:20" ht="75" customHeight="1" x14ac:dyDescent="0.4">
      <c r="B288" s="75"/>
      <c r="C288" s="408"/>
      <c r="D288" s="409"/>
      <c r="E288" s="409"/>
      <c r="F288" s="409"/>
      <c r="G288" s="409"/>
      <c r="H288" s="409"/>
      <c r="I288" s="409"/>
      <c r="J288" s="409"/>
      <c r="K288" s="409"/>
      <c r="L288" s="409"/>
      <c r="M288" s="410"/>
      <c r="N288" s="402" t="s">
        <v>247</v>
      </c>
      <c r="O288" s="403"/>
      <c r="P288" s="116"/>
      <c r="R288" s="53"/>
      <c r="S288" s="53"/>
      <c r="T288" s="54"/>
    </row>
    <row r="289" spans="1:20" ht="21" customHeight="1" x14ac:dyDescent="0.4">
      <c r="B289" s="75"/>
      <c r="C289" s="405" t="s">
        <v>6628</v>
      </c>
      <c r="D289" s="406"/>
      <c r="E289" s="406"/>
      <c r="F289" s="406"/>
      <c r="G289" s="406"/>
      <c r="H289" s="406"/>
      <c r="I289" s="406"/>
      <c r="J289" s="406"/>
      <c r="K289" s="406"/>
      <c r="L289" s="406"/>
      <c r="M289" s="407"/>
      <c r="N289" s="414"/>
      <c r="O289" s="415"/>
      <c r="P289" s="416"/>
      <c r="R289" s="58"/>
      <c r="S289" s="56"/>
      <c r="T289" s="58"/>
    </row>
    <row r="290" spans="1:20" ht="75" customHeight="1" x14ac:dyDescent="0.4">
      <c r="B290" s="75"/>
      <c r="C290" s="408"/>
      <c r="D290" s="409"/>
      <c r="E290" s="409"/>
      <c r="F290" s="409"/>
      <c r="G290" s="409"/>
      <c r="H290" s="409"/>
      <c r="I290" s="409"/>
      <c r="J290" s="409"/>
      <c r="K290" s="409"/>
      <c r="L290" s="409"/>
      <c r="M290" s="410"/>
      <c r="N290" s="420"/>
      <c r="O290" s="421"/>
      <c r="P290" s="422"/>
      <c r="R290" s="53" t="s">
        <v>101</v>
      </c>
      <c r="S290" s="53" t="s">
        <v>102</v>
      </c>
      <c r="T290" s="54" t="s">
        <v>128</v>
      </c>
    </row>
    <row r="291" spans="1:20" x14ac:dyDescent="0.4">
      <c r="A291" s="42" t="s">
        <v>248</v>
      </c>
      <c r="B291" s="75"/>
      <c r="C291" s="314"/>
      <c r="D291" s="423" t="s">
        <v>6630</v>
      </c>
      <c r="E291" s="424"/>
      <c r="F291" s="424"/>
      <c r="G291" s="424"/>
      <c r="H291" s="424"/>
      <c r="I291" s="424"/>
      <c r="J291" s="424"/>
      <c r="K291" s="424"/>
      <c r="L291" s="424"/>
      <c r="M291" s="425"/>
      <c r="N291" s="396" t="s">
        <v>105</v>
      </c>
      <c r="O291" s="398"/>
      <c r="P291" s="295"/>
      <c r="R291" s="55" t="str">
        <f>IF(AND(P291="○",P292&lt;&gt;"",R287=S287),S291,"")</f>
        <v/>
      </c>
      <c r="S291" s="56">
        <v>2</v>
      </c>
      <c r="T291" s="55" t="str">
        <f>IF(OR(P291="",AND(P291="○",P292=""),AND(P291="－",P292&lt;&gt;"")),"×","")</f>
        <v>×</v>
      </c>
    </row>
    <row r="292" spans="1:20" x14ac:dyDescent="0.4">
      <c r="B292" s="75"/>
      <c r="C292" s="315"/>
      <c r="D292" s="426"/>
      <c r="E292" s="427"/>
      <c r="F292" s="427"/>
      <c r="G292" s="427"/>
      <c r="H292" s="427"/>
      <c r="I292" s="427"/>
      <c r="J292" s="427"/>
      <c r="K292" s="427"/>
      <c r="L292" s="427"/>
      <c r="M292" s="428"/>
      <c r="N292" s="402" t="s">
        <v>247</v>
      </c>
      <c r="O292" s="404"/>
      <c r="P292" s="116"/>
      <c r="R292" s="53" t="s">
        <v>101</v>
      </c>
      <c r="S292" s="53" t="s">
        <v>102</v>
      </c>
      <c r="T292" s="54" t="s">
        <v>128</v>
      </c>
    </row>
    <row r="293" spans="1:20" x14ac:dyDescent="0.4">
      <c r="A293" s="42" t="s">
        <v>249</v>
      </c>
      <c r="B293" s="75"/>
      <c r="C293" s="316"/>
      <c r="D293" s="423" t="s">
        <v>6631</v>
      </c>
      <c r="E293" s="424"/>
      <c r="F293" s="424"/>
      <c r="G293" s="424"/>
      <c r="H293" s="424"/>
      <c r="I293" s="424"/>
      <c r="J293" s="424"/>
      <c r="K293" s="424"/>
      <c r="L293" s="424"/>
      <c r="M293" s="425"/>
      <c r="N293" s="396" t="s">
        <v>105</v>
      </c>
      <c r="O293" s="398"/>
      <c r="P293" s="295"/>
      <c r="R293" s="55" t="str">
        <f>IF(AND(P293="○",P294&lt;&gt;"",R287=S287),S293,"")</f>
        <v/>
      </c>
      <c r="S293" s="56">
        <v>2</v>
      </c>
      <c r="T293" s="55" t="str">
        <f>IF(OR(P293="",AND(P293="○",P294=""),AND(P293="－",P294&lt;&gt;"")),"×","")</f>
        <v>×</v>
      </c>
    </row>
    <row r="294" spans="1:20" x14ac:dyDescent="0.4">
      <c r="B294" s="75"/>
      <c r="C294" s="316"/>
      <c r="D294" s="430"/>
      <c r="E294" s="431"/>
      <c r="F294" s="431"/>
      <c r="G294" s="431"/>
      <c r="H294" s="431"/>
      <c r="I294" s="431"/>
      <c r="J294" s="431"/>
      <c r="K294" s="431"/>
      <c r="L294" s="431"/>
      <c r="M294" s="432"/>
      <c r="N294" s="402" t="s">
        <v>247</v>
      </c>
      <c r="O294" s="404"/>
      <c r="P294" s="116"/>
      <c r="R294" s="53" t="s">
        <v>101</v>
      </c>
      <c r="S294" s="53" t="s">
        <v>102</v>
      </c>
      <c r="T294" s="54" t="s">
        <v>128</v>
      </c>
    </row>
    <row r="295" spans="1:20" ht="21" customHeight="1" x14ac:dyDescent="0.4">
      <c r="A295" s="42" t="s">
        <v>250</v>
      </c>
      <c r="B295" s="75"/>
      <c r="C295" s="405" t="s">
        <v>6632</v>
      </c>
      <c r="D295" s="406"/>
      <c r="E295" s="406"/>
      <c r="F295" s="406"/>
      <c r="G295" s="406"/>
      <c r="H295" s="406"/>
      <c r="I295" s="406"/>
      <c r="J295" s="406"/>
      <c r="K295" s="406"/>
      <c r="L295" s="406"/>
      <c r="M295" s="407"/>
      <c r="N295" s="396" t="s">
        <v>105</v>
      </c>
      <c r="O295" s="398"/>
      <c r="P295" s="295"/>
      <c r="R295" s="55" t="str">
        <f>IF(AND(P295="○",P296&lt;&gt;""),S295,"")</f>
        <v/>
      </c>
      <c r="S295" s="56">
        <v>3</v>
      </c>
      <c r="T295" s="55" t="str">
        <f>IF(OR(P295="",AND(P295="○",P296=""),AND(P295="－",P296&lt;&gt;"")),"×","")</f>
        <v>×</v>
      </c>
    </row>
    <row r="296" spans="1:20" ht="62.25" customHeight="1" x14ac:dyDescent="0.4">
      <c r="B296" s="75"/>
      <c r="C296" s="408"/>
      <c r="D296" s="409"/>
      <c r="E296" s="409"/>
      <c r="F296" s="409"/>
      <c r="G296" s="409"/>
      <c r="H296" s="409"/>
      <c r="I296" s="409"/>
      <c r="J296" s="409"/>
      <c r="K296" s="409"/>
      <c r="L296" s="409"/>
      <c r="M296" s="410"/>
      <c r="N296" s="402" t="s">
        <v>247</v>
      </c>
      <c r="O296" s="403"/>
      <c r="P296" s="116"/>
      <c r="R296" s="53" t="s">
        <v>101</v>
      </c>
      <c r="S296" s="53" t="s">
        <v>102</v>
      </c>
      <c r="T296" s="54" t="s">
        <v>128</v>
      </c>
    </row>
    <row r="297" spans="1:20" ht="21" customHeight="1" x14ac:dyDescent="0.4">
      <c r="A297" s="42" t="s">
        <v>251</v>
      </c>
      <c r="B297" s="75"/>
      <c r="C297" s="405" t="s">
        <v>6633</v>
      </c>
      <c r="D297" s="406"/>
      <c r="E297" s="406"/>
      <c r="F297" s="406"/>
      <c r="G297" s="406"/>
      <c r="H297" s="406"/>
      <c r="I297" s="406"/>
      <c r="J297" s="406"/>
      <c r="K297" s="406"/>
      <c r="L297" s="406"/>
      <c r="M297" s="407"/>
      <c r="N297" s="396" t="s">
        <v>105</v>
      </c>
      <c r="O297" s="398"/>
      <c r="P297" s="295"/>
      <c r="R297" s="55" t="str">
        <f>IF(AND(P297="○",P298&lt;&gt;"",R295=S295),S297,"")</f>
        <v/>
      </c>
      <c r="S297" s="56">
        <v>3</v>
      </c>
      <c r="T297" s="55" t="str">
        <f>IF(OR(P297="",AND(P297="○",P298=""),AND(P297="－",P298&lt;&gt;"")),"×","")</f>
        <v>×</v>
      </c>
    </row>
    <row r="298" spans="1:20" ht="65.25" customHeight="1" x14ac:dyDescent="0.4">
      <c r="B298" s="75"/>
      <c r="C298" s="408"/>
      <c r="D298" s="409"/>
      <c r="E298" s="409"/>
      <c r="F298" s="409"/>
      <c r="G298" s="409"/>
      <c r="H298" s="409"/>
      <c r="I298" s="409"/>
      <c r="J298" s="409"/>
      <c r="K298" s="409"/>
      <c r="L298" s="409"/>
      <c r="M298" s="410"/>
      <c r="N298" s="402" t="s">
        <v>247</v>
      </c>
      <c r="O298" s="403"/>
      <c r="P298" s="116"/>
      <c r="R298" s="53" t="s">
        <v>101</v>
      </c>
      <c r="S298" s="53" t="s">
        <v>102</v>
      </c>
      <c r="T298" s="54" t="s">
        <v>128</v>
      </c>
    </row>
    <row r="299" spans="1:20" ht="22.5" customHeight="1" x14ac:dyDescent="0.4">
      <c r="A299" s="42" t="s">
        <v>252</v>
      </c>
      <c r="B299" s="312"/>
      <c r="C299" s="423" t="s">
        <v>6634</v>
      </c>
      <c r="D299" s="424"/>
      <c r="E299" s="424"/>
      <c r="F299" s="424"/>
      <c r="G299" s="424"/>
      <c r="H299" s="424"/>
      <c r="I299" s="424"/>
      <c r="J299" s="424"/>
      <c r="K299" s="424"/>
      <c r="L299" s="424"/>
      <c r="M299" s="425"/>
      <c r="N299" s="396" t="s">
        <v>105</v>
      </c>
      <c r="O299" s="398"/>
      <c r="P299" s="295"/>
      <c r="R299" s="55" t="str">
        <f>IF(AND(P299="○",P300&lt;&gt;""),S299,"")</f>
        <v/>
      </c>
      <c r="S299" s="56">
        <v>3</v>
      </c>
      <c r="T299" s="55" t="str">
        <f>IF(OR(P299="",AND(P299="○",P300=""),AND(P299="－",P300&lt;&gt;"")),"×","")</f>
        <v>×</v>
      </c>
    </row>
    <row r="300" spans="1:20" ht="67.5" customHeight="1" x14ac:dyDescent="0.4">
      <c r="B300" s="312"/>
      <c r="C300" s="426"/>
      <c r="D300" s="427"/>
      <c r="E300" s="427"/>
      <c r="F300" s="427"/>
      <c r="G300" s="427"/>
      <c r="H300" s="427"/>
      <c r="I300" s="427"/>
      <c r="J300" s="427"/>
      <c r="K300" s="427"/>
      <c r="L300" s="427"/>
      <c r="M300" s="428"/>
      <c r="N300" s="402" t="s">
        <v>247</v>
      </c>
      <c r="O300" s="403"/>
      <c r="P300" s="116"/>
      <c r="R300" s="53" t="s">
        <v>101</v>
      </c>
      <c r="S300" s="53" t="s">
        <v>102</v>
      </c>
      <c r="T300" s="54" t="s">
        <v>128</v>
      </c>
    </row>
    <row r="301" spans="1:20" ht="22.5" customHeight="1" x14ac:dyDescent="0.4">
      <c r="A301" s="42" t="s">
        <v>253</v>
      </c>
      <c r="B301" s="312"/>
      <c r="C301" s="423" t="s">
        <v>6635</v>
      </c>
      <c r="D301" s="424"/>
      <c r="E301" s="424"/>
      <c r="F301" s="424"/>
      <c r="G301" s="424"/>
      <c r="H301" s="424"/>
      <c r="I301" s="424"/>
      <c r="J301" s="424"/>
      <c r="K301" s="424"/>
      <c r="L301" s="424"/>
      <c r="M301" s="425"/>
      <c r="N301" s="396" t="s">
        <v>105</v>
      </c>
      <c r="O301" s="398"/>
      <c r="P301" s="295"/>
      <c r="R301" s="55" t="str">
        <f>IF(AND(P301="○",P302&lt;&gt;""),S301,"")</f>
        <v/>
      </c>
      <c r="S301" s="56">
        <v>3</v>
      </c>
      <c r="T301" s="55" t="str">
        <f>IF(OR(P301="",AND(P301="○",P302=""),AND(P301="－",P302&lt;&gt;"")),"×","")</f>
        <v>×</v>
      </c>
    </row>
    <row r="302" spans="1:20" ht="63" customHeight="1" x14ac:dyDescent="0.4">
      <c r="B302" s="312"/>
      <c r="C302" s="426"/>
      <c r="D302" s="427"/>
      <c r="E302" s="427"/>
      <c r="F302" s="427"/>
      <c r="G302" s="427"/>
      <c r="H302" s="427"/>
      <c r="I302" s="427"/>
      <c r="J302" s="427"/>
      <c r="K302" s="427"/>
      <c r="L302" s="427"/>
      <c r="M302" s="428"/>
      <c r="N302" s="402" t="s">
        <v>247</v>
      </c>
      <c r="O302" s="403"/>
      <c r="P302" s="116"/>
      <c r="R302" s="53" t="s">
        <v>101</v>
      </c>
      <c r="S302" s="53" t="s">
        <v>102</v>
      </c>
      <c r="T302" s="54" t="s">
        <v>128</v>
      </c>
    </row>
    <row r="303" spans="1:20" ht="22.5" customHeight="1" x14ac:dyDescent="0.4">
      <c r="A303" s="42" t="s">
        <v>254</v>
      </c>
      <c r="B303" s="312"/>
      <c r="C303" s="423" t="s">
        <v>6636</v>
      </c>
      <c r="D303" s="424"/>
      <c r="E303" s="424"/>
      <c r="F303" s="424"/>
      <c r="G303" s="424"/>
      <c r="H303" s="424"/>
      <c r="I303" s="424"/>
      <c r="J303" s="424"/>
      <c r="K303" s="424"/>
      <c r="L303" s="424"/>
      <c r="M303" s="425"/>
      <c r="N303" s="396" t="s">
        <v>105</v>
      </c>
      <c r="O303" s="398"/>
      <c r="P303" s="295"/>
      <c r="R303" s="55" t="str">
        <f>IF(AND(P303="○",P304&lt;&gt;""),S303,"")</f>
        <v/>
      </c>
      <c r="S303" s="56">
        <v>2</v>
      </c>
      <c r="T303" s="55" t="str">
        <f>IF(OR(P303="",AND(P303="○",P304=""),AND(P303="－",P304&lt;&gt;"")),"×","")</f>
        <v>×</v>
      </c>
    </row>
    <row r="304" spans="1:20" ht="63" customHeight="1" x14ac:dyDescent="0.4">
      <c r="B304" s="312"/>
      <c r="C304" s="426"/>
      <c r="D304" s="427"/>
      <c r="E304" s="427"/>
      <c r="F304" s="427"/>
      <c r="G304" s="427"/>
      <c r="H304" s="427"/>
      <c r="I304" s="427"/>
      <c r="J304" s="427"/>
      <c r="K304" s="427"/>
      <c r="L304" s="427"/>
      <c r="M304" s="428"/>
      <c r="N304" s="402" t="s">
        <v>247</v>
      </c>
      <c r="O304" s="403"/>
      <c r="P304" s="116"/>
      <c r="R304" s="53"/>
      <c r="S304" s="53"/>
      <c r="T304" s="54"/>
    </row>
    <row r="305" spans="1:20" ht="45" customHeight="1" x14ac:dyDescent="0.4">
      <c r="A305" s="42" t="s">
        <v>255</v>
      </c>
      <c r="B305" s="312"/>
      <c r="C305" s="423" t="s">
        <v>6637</v>
      </c>
      <c r="D305" s="424"/>
      <c r="E305" s="424"/>
      <c r="F305" s="424"/>
      <c r="G305" s="424"/>
      <c r="H305" s="424"/>
      <c r="I305" s="424"/>
      <c r="J305" s="424"/>
      <c r="K305" s="424"/>
      <c r="L305" s="424"/>
      <c r="M305" s="425"/>
      <c r="N305" s="414"/>
      <c r="O305" s="415"/>
      <c r="P305" s="416"/>
      <c r="R305" s="58"/>
      <c r="S305" s="56"/>
      <c r="T305" s="58"/>
    </row>
    <row r="306" spans="1:20" ht="30" customHeight="1" x14ac:dyDescent="0.4">
      <c r="B306" s="312"/>
      <c r="C306" s="426"/>
      <c r="D306" s="427"/>
      <c r="E306" s="427"/>
      <c r="F306" s="427"/>
      <c r="G306" s="427"/>
      <c r="H306" s="427"/>
      <c r="I306" s="427"/>
      <c r="J306" s="427"/>
      <c r="K306" s="427"/>
      <c r="L306" s="427"/>
      <c r="M306" s="428"/>
      <c r="N306" s="417"/>
      <c r="O306" s="418"/>
      <c r="P306" s="419"/>
    </row>
    <row r="307" spans="1:20" ht="30" customHeight="1" x14ac:dyDescent="0.4">
      <c r="B307" s="312"/>
      <c r="C307" s="430"/>
      <c r="D307" s="431"/>
      <c r="E307" s="431"/>
      <c r="F307" s="431"/>
      <c r="G307" s="431"/>
      <c r="H307" s="431"/>
      <c r="I307" s="431"/>
      <c r="J307" s="431"/>
      <c r="K307" s="431"/>
      <c r="L307" s="431"/>
      <c r="M307" s="432"/>
      <c r="N307" s="420"/>
      <c r="O307" s="421"/>
      <c r="P307" s="422"/>
    </row>
    <row r="308" spans="1:20" ht="69.75" customHeight="1" x14ac:dyDescent="0.4">
      <c r="A308" s="42" t="s">
        <v>256</v>
      </c>
      <c r="B308" s="312"/>
      <c r="C308" s="426" t="s">
        <v>6638</v>
      </c>
      <c r="D308" s="427"/>
      <c r="E308" s="427"/>
      <c r="F308" s="427"/>
      <c r="G308" s="427"/>
      <c r="H308" s="427"/>
      <c r="I308" s="427"/>
      <c r="J308" s="427"/>
      <c r="K308" s="427"/>
      <c r="L308" s="427"/>
      <c r="M308" s="428"/>
      <c r="N308" s="449"/>
      <c r="O308" s="450"/>
      <c r="P308" s="451"/>
    </row>
    <row r="309" spans="1:20" ht="67.5" customHeight="1" x14ac:dyDescent="0.4">
      <c r="A309" s="42" t="s">
        <v>257</v>
      </c>
      <c r="B309" s="75"/>
      <c r="C309" s="608" t="s">
        <v>258</v>
      </c>
      <c r="D309" s="549"/>
      <c r="E309" s="549"/>
      <c r="F309" s="549"/>
      <c r="G309" s="549"/>
      <c r="H309" s="549"/>
      <c r="I309" s="549"/>
      <c r="J309" s="549"/>
      <c r="K309" s="549"/>
      <c r="L309" s="549"/>
      <c r="M309" s="550"/>
      <c r="N309" s="433"/>
      <c r="O309" s="434"/>
      <c r="P309" s="435"/>
    </row>
    <row r="310" spans="1:20" ht="70.5" customHeight="1" x14ac:dyDescent="0.4">
      <c r="A310" s="42" t="s">
        <v>259</v>
      </c>
      <c r="B310" s="75"/>
      <c r="C310" s="608" t="s">
        <v>260</v>
      </c>
      <c r="D310" s="549"/>
      <c r="E310" s="549"/>
      <c r="F310" s="549"/>
      <c r="G310" s="549"/>
      <c r="H310" s="549"/>
      <c r="I310" s="549"/>
      <c r="J310" s="549"/>
      <c r="K310" s="549"/>
      <c r="L310" s="549"/>
      <c r="M310" s="550"/>
      <c r="N310" s="433"/>
      <c r="O310" s="434"/>
      <c r="P310" s="435"/>
    </row>
    <row r="311" spans="1:20" ht="51" customHeight="1" x14ac:dyDescent="0.4">
      <c r="A311" s="42" t="s">
        <v>261</v>
      </c>
      <c r="B311" s="75"/>
      <c r="C311" s="608" t="s">
        <v>262</v>
      </c>
      <c r="D311" s="549"/>
      <c r="E311" s="549"/>
      <c r="F311" s="549"/>
      <c r="G311" s="549"/>
      <c r="H311" s="549"/>
      <c r="I311" s="549"/>
      <c r="J311" s="549"/>
      <c r="K311" s="549"/>
      <c r="L311" s="549"/>
      <c r="M311" s="550"/>
      <c r="N311" s="433"/>
      <c r="O311" s="434"/>
      <c r="P311" s="435"/>
    </row>
    <row r="312" spans="1:20" ht="69.75" customHeight="1" x14ac:dyDescent="0.4">
      <c r="A312" s="42" t="s">
        <v>263</v>
      </c>
      <c r="B312" s="75"/>
      <c r="C312" s="608" t="s">
        <v>264</v>
      </c>
      <c r="D312" s="549"/>
      <c r="E312" s="549"/>
      <c r="F312" s="549"/>
      <c r="G312" s="549"/>
      <c r="H312" s="549"/>
      <c r="I312" s="549"/>
      <c r="J312" s="549"/>
      <c r="K312" s="549"/>
      <c r="L312" s="549"/>
      <c r="M312" s="550"/>
      <c r="N312" s="433"/>
      <c r="O312" s="434"/>
      <c r="P312" s="435"/>
    </row>
    <row r="313" spans="1:20" ht="69.75" customHeight="1" x14ac:dyDescent="0.4">
      <c r="A313" s="42" t="s">
        <v>265</v>
      </c>
      <c r="B313" s="75"/>
      <c r="C313" s="608" t="s">
        <v>266</v>
      </c>
      <c r="D313" s="549"/>
      <c r="E313" s="549"/>
      <c r="F313" s="549"/>
      <c r="G313" s="549"/>
      <c r="H313" s="549"/>
      <c r="I313" s="549"/>
      <c r="J313" s="549"/>
      <c r="K313" s="549"/>
      <c r="L313" s="549"/>
      <c r="M313" s="550"/>
      <c r="N313" s="452"/>
      <c r="O313" s="453"/>
      <c r="P313" s="454"/>
    </row>
    <row r="314" spans="1:20" ht="11.1" customHeight="1" x14ac:dyDescent="0.4">
      <c r="B314" s="318"/>
      <c r="C314" s="318"/>
      <c r="D314" s="318"/>
      <c r="E314" s="318"/>
      <c r="F314" s="318"/>
      <c r="G314" s="318"/>
      <c r="H314" s="318"/>
      <c r="I314" s="318"/>
      <c r="J314" s="318"/>
      <c r="K314" s="318"/>
      <c r="L314" s="318"/>
      <c r="M314" s="318"/>
      <c r="N314" s="318"/>
      <c r="O314" s="318"/>
      <c r="P314" s="318"/>
    </row>
    <row r="315" spans="1:20" ht="21" customHeight="1" x14ac:dyDescent="0.4">
      <c r="B315" s="67" t="s">
        <v>112</v>
      </c>
      <c r="C315" s="438" t="s">
        <v>267</v>
      </c>
      <c r="D315" s="438"/>
      <c r="E315" s="438"/>
      <c r="F315" s="438"/>
      <c r="G315" s="438"/>
      <c r="H315" s="438"/>
      <c r="I315" s="438"/>
      <c r="J315" s="438"/>
      <c r="K315" s="438"/>
      <c r="L315" s="438"/>
      <c r="M315" s="438"/>
      <c r="N315" s="438"/>
      <c r="O315" s="438"/>
      <c r="P315" s="439"/>
    </row>
    <row r="316" spans="1:20" ht="21" customHeight="1" x14ac:dyDescent="0.4">
      <c r="B316" s="68" t="s">
        <v>268</v>
      </c>
      <c r="C316" s="272" t="s">
        <v>269</v>
      </c>
      <c r="D316" s="264"/>
      <c r="E316" s="264"/>
      <c r="F316" s="264"/>
      <c r="G316" s="264"/>
      <c r="H316" s="264"/>
      <c r="I316" s="264"/>
      <c r="J316" s="264"/>
      <c r="K316" s="264"/>
      <c r="L316" s="264"/>
      <c r="M316" s="264"/>
      <c r="N316" s="264"/>
      <c r="O316" s="264"/>
      <c r="P316" s="265"/>
    </row>
    <row r="317" spans="1:20" ht="8.4499999999999993" customHeight="1" x14ac:dyDescent="0.4">
      <c r="B317" s="75"/>
      <c r="C317" s="75"/>
      <c r="D317" s="75"/>
      <c r="E317" s="75"/>
      <c r="F317" s="75"/>
      <c r="G317" s="75"/>
      <c r="H317" s="75"/>
      <c r="I317" s="75"/>
      <c r="J317" s="75"/>
      <c r="K317" s="75"/>
      <c r="L317" s="75"/>
      <c r="M317" s="75"/>
      <c r="N317" s="75"/>
      <c r="O317" s="75"/>
      <c r="P317" s="75"/>
    </row>
    <row r="318" spans="1:20" ht="26.45" customHeight="1" x14ac:dyDescent="0.4">
      <c r="B318" s="429" t="s">
        <v>270</v>
      </c>
      <c r="C318" s="429"/>
      <c r="D318" s="429"/>
      <c r="E318" s="429"/>
      <c r="F318" s="429"/>
      <c r="G318" s="429"/>
      <c r="H318" s="429"/>
      <c r="I318" s="429"/>
      <c r="J318" s="429"/>
      <c r="K318" s="429"/>
      <c r="L318" s="429"/>
      <c r="M318" s="429"/>
      <c r="N318" s="429"/>
      <c r="O318" s="429"/>
      <c r="P318" s="429"/>
    </row>
    <row r="319" spans="1:20" ht="21" customHeight="1" x14ac:dyDescent="0.4">
      <c r="B319" s="379" t="s">
        <v>271</v>
      </c>
      <c r="C319" s="379"/>
      <c r="D319" s="379"/>
      <c r="E319" s="379"/>
      <c r="F319" s="379"/>
      <c r="G319" s="379"/>
      <c r="H319" s="379"/>
      <c r="I319" s="379"/>
      <c r="J319" s="379"/>
      <c r="K319" s="379"/>
      <c r="L319" s="379"/>
      <c r="M319" s="379"/>
      <c r="N319" s="379"/>
      <c r="O319" s="379"/>
      <c r="P319" s="379"/>
    </row>
    <row r="320" spans="1:20" ht="21" customHeight="1" x14ac:dyDescent="0.4">
      <c r="B320" s="75"/>
      <c r="C320" s="411" t="s">
        <v>36</v>
      </c>
      <c r="D320" s="412"/>
      <c r="E320" s="412"/>
      <c r="F320" s="412"/>
      <c r="G320" s="412"/>
      <c r="H320" s="412"/>
      <c r="I320" s="412"/>
      <c r="J320" s="412"/>
      <c r="K320" s="413"/>
      <c r="L320" s="411" t="s">
        <v>37</v>
      </c>
      <c r="M320" s="412"/>
      <c r="N320" s="412"/>
      <c r="O320" s="412"/>
      <c r="P320" s="413"/>
      <c r="R320" s="53" t="s">
        <v>101</v>
      </c>
      <c r="S320" s="53" t="s">
        <v>102</v>
      </c>
      <c r="T320" s="54" t="s">
        <v>128</v>
      </c>
    </row>
    <row r="321" spans="1:20" ht="21" customHeight="1" x14ac:dyDescent="0.4">
      <c r="A321" s="42" t="s">
        <v>272</v>
      </c>
      <c r="B321" s="312"/>
      <c r="C321" s="423" t="s">
        <v>6586</v>
      </c>
      <c r="D321" s="424"/>
      <c r="E321" s="424"/>
      <c r="F321" s="424"/>
      <c r="G321" s="424"/>
      <c r="H321" s="424"/>
      <c r="I321" s="424"/>
      <c r="J321" s="424"/>
      <c r="K321" s="425"/>
      <c r="L321" s="396" t="s">
        <v>105</v>
      </c>
      <c r="M321" s="397"/>
      <c r="N321" s="397"/>
      <c r="O321" s="398"/>
      <c r="P321" s="295"/>
      <c r="R321" s="55" t="str">
        <f>IF(AND(P321="○",P325&lt;&gt;"",P326="○",P327="○",P328="○"),S321,"")</f>
        <v/>
      </c>
      <c r="S321" s="56">
        <v>5</v>
      </c>
      <c r="T321" s="55" t="str">
        <f>IF(OR(P321="",AND(P321="○",OR(P322="",P323="",COUNTA(P325:P328)&lt;&gt;4,)),AND(P321="－",COUNTA(P322:P323,P325:P328)&lt;&gt;0)),"×","")</f>
        <v>×</v>
      </c>
    </row>
    <row r="322" spans="1:20" ht="21" customHeight="1" x14ac:dyDescent="0.4">
      <c r="B322" s="312"/>
      <c r="C322" s="426"/>
      <c r="D322" s="427"/>
      <c r="E322" s="427"/>
      <c r="F322" s="427"/>
      <c r="G322" s="427"/>
      <c r="H322" s="427"/>
      <c r="I322" s="427"/>
      <c r="J322" s="427"/>
      <c r="K322" s="428"/>
      <c r="L322" s="402" t="s">
        <v>289</v>
      </c>
      <c r="M322" s="403"/>
      <c r="N322" s="403"/>
      <c r="O322" s="404"/>
      <c r="P322" s="319"/>
    </row>
    <row r="323" spans="1:20" ht="21" customHeight="1" x14ac:dyDescent="0.4">
      <c r="B323" s="312"/>
      <c r="C323" s="426"/>
      <c r="D323" s="427"/>
      <c r="E323" s="427"/>
      <c r="F323" s="427"/>
      <c r="G323" s="427"/>
      <c r="H323" s="427"/>
      <c r="I323" s="427"/>
      <c r="J323" s="427"/>
      <c r="K323" s="428"/>
      <c r="L323" s="402" t="s">
        <v>290</v>
      </c>
      <c r="M323" s="403"/>
      <c r="N323" s="403"/>
      <c r="O323" s="404"/>
      <c r="P323" s="319"/>
    </row>
    <row r="324" spans="1:20" ht="21" customHeight="1" x14ac:dyDescent="0.4">
      <c r="B324" s="312"/>
      <c r="C324" s="426"/>
      <c r="D324" s="427"/>
      <c r="E324" s="427"/>
      <c r="F324" s="427"/>
      <c r="G324" s="427"/>
      <c r="H324" s="427"/>
      <c r="I324" s="427"/>
      <c r="J324" s="427"/>
      <c r="K324" s="428"/>
      <c r="L324" s="402" t="s">
        <v>291</v>
      </c>
      <c r="M324" s="403"/>
      <c r="N324" s="403"/>
      <c r="O324" s="404"/>
      <c r="P324" s="320" t="str">
        <f>IFERROR(P323/P322,"")</f>
        <v/>
      </c>
    </row>
    <row r="325" spans="1:20" ht="77.25" customHeight="1" x14ac:dyDescent="0.4">
      <c r="B325" s="312"/>
      <c r="C325" s="426"/>
      <c r="D325" s="427"/>
      <c r="E325" s="427"/>
      <c r="F325" s="427"/>
      <c r="G325" s="427"/>
      <c r="H325" s="427"/>
      <c r="I325" s="427"/>
      <c r="J325" s="427"/>
      <c r="K325" s="428"/>
      <c r="L325" s="402" t="s">
        <v>273</v>
      </c>
      <c r="M325" s="403"/>
      <c r="N325" s="403"/>
      <c r="O325" s="404"/>
      <c r="P325" s="321"/>
    </row>
    <row r="326" spans="1:20" ht="61.5" customHeight="1" x14ac:dyDescent="0.4">
      <c r="B326" s="312"/>
      <c r="C326" s="426"/>
      <c r="D326" s="427"/>
      <c r="E326" s="427"/>
      <c r="F326" s="427"/>
      <c r="G326" s="427"/>
      <c r="H326" s="427"/>
      <c r="I326" s="427"/>
      <c r="J326" s="427"/>
      <c r="K326" s="428"/>
      <c r="L326" s="402" t="s">
        <v>274</v>
      </c>
      <c r="M326" s="403"/>
      <c r="N326" s="403"/>
      <c r="O326" s="404"/>
      <c r="P326" s="295"/>
    </row>
    <row r="327" spans="1:20" ht="61.5" customHeight="1" x14ac:dyDescent="0.4">
      <c r="B327" s="312"/>
      <c r="C327" s="426"/>
      <c r="D327" s="427"/>
      <c r="E327" s="427"/>
      <c r="F327" s="427"/>
      <c r="G327" s="427"/>
      <c r="H327" s="427"/>
      <c r="I327" s="427"/>
      <c r="J327" s="427"/>
      <c r="K327" s="428"/>
      <c r="L327" s="399" t="s">
        <v>275</v>
      </c>
      <c r="M327" s="400"/>
      <c r="N327" s="400"/>
      <c r="O327" s="401"/>
      <c r="P327" s="295"/>
    </row>
    <row r="328" spans="1:20" ht="61.5" customHeight="1" x14ac:dyDescent="0.4">
      <c r="B328" s="312"/>
      <c r="C328" s="426"/>
      <c r="D328" s="427"/>
      <c r="E328" s="427"/>
      <c r="F328" s="427"/>
      <c r="G328" s="427"/>
      <c r="H328" s="427"/>
      <c r="I328" s="427"/>
      <c r="J328" s="427"/>
      <c r="K328" s="428"/>
      <c r="L328" s="402" t="s">
        <v>276</v>
      </c>
      <c r="M328" s="403"/>
      <c r="N328" s="403"/>
      <c r="O328" s="404"/>
      <c r="P328" s="295"/>
      <c r="R328" s="53" t="s">
        <v>101</v>
      </c>
      <c r="S328" s="53" t="s">
        <v>102</v>
      </c>
      <c r="T328" s="54" t="s">
        <v>128</v>
      </c>
    </row>
    <row r="329" spans="1:20" ht="21" customHeight="1" x14ac:dyDescent="0.4">
      <c r="A329" s="42" t="s">
        <v>277</v>
      </c>
      <c r="B329" s="312"/>
      <c r="C329" s="423" t="s">
        <v>278</v>
      </c>
      <c r="D329" s="424"/>
      <c r="E329" s="424"/>
      <c r="F329" s="424"/>
      <c r="G329" s="424"/>
      <c r="H329" s="424"/>
      <c r="I329" s="424"/>
      <c r="J329" s="424"/>
      <c r="K329" s="425"/>
      <c r="L329" s="396" t="s">
        <v>105</v>
      </c>
      <c r="M329" s="397"/>
      <c r="N329" s="397"/>
      <c r="O329" s="398"/>
      <c r="P329" s="295"/>
      <c r="R329" s="55" t="str">
        <f>IF(AND(R321=S321,P329="○",P330="○"),S329,"")</f>
        <v/>
      </c>
      <c r="S329" s="56">
        <v>15</v>
      </c>
      <c r="T329" s="55" t="str">
        <f>IF(OR(P329="",AND(P329="○",P330=""),AND(P329="ー",P330&lt;&gt;"")),"×","")</f>
        <v>×</v>
      </c>
    </row>
    <row r="330" spans="1:20" ht="69" customHeight="1" x14ac:dyDescent="0.4">
      <c r="B330" s="312"/>
      <c r="C330" s="426"/>
      <c r="D330" s="427"/>
      <c r="E330" s="427"/>
      <c r="F330" s="427"/>
      <c r="G330" s="427"/>
      <c r="H330" s="427"/>
      <c r="I330" s="427"/>
      <c r="J330" s="427"/>
      <c r="K330" s="428"/>
      <c r="L330" s="399" t="s">
        <v>279</v>
      </c>
      <c r="M330" s="400"/>
      <c r="N330" s="400"/>
      <c r="O330" s="401"/>
      <c r="P330" s="295"/>
    </row>
    <row r="331" spans="1:20" ht="22.5" customHeight="1" x14ac:dyDescent="0.4">
      <c r="A331" s="42" t="s">
        <v>280</v>
      </c>
      <c r="B331" s="75"/>
      <c r="C331" s="423" t="s">
        <v>6553</v>
      </c>
      <c r="D331" s="424"/>
      <c r="E331" s="424"/>
      <c r="F331" s="424"/>
      <c r="G331" s="424"/>
      <c r="H331" s="424"/>
      <c r="I331" s="424"/>
      <c r="J331" s="424"/>
      <c r="K331" s="425"/>
      <c r="L331" s="655" t="s">
        <v>281</v>
      </c>
      <c r="M331" s="656"/>
      <c r="N331" s="656"/>
      <c r="O331" s="656"/>
      <c r="P331" s="657"/>
      <c r="R331" s="114"/>
      <c r="S331" s="56"/>
      <c r="T331" s="58"/>
    </row>
    <row r="332" spans="1:20" ht="22.5" customHeight="1" x14ac:dyDescent="0.4">
      <c r="B332" s="75"/>
      <c r="C332" s="426"/>
      <c r="D332" s="427"/>
      <c r="E332" s="427"/>
      <c r="F332" s="427"/>
      <c r="G332" s="427"/>
      <c r="H332" s="427"/>
      <c r="I332" s="427"/>
      <c r="J332" s="427"/>
      <c r="K332" s="428"/>
      <c r="L332" s="658"/>
      <c r="M332" s="659"/>
      <c r="N332" s="659"/>
      <c r="O332" s="659"/>
      <c r="P332" s="660"/>
      <c r="R332" s="61"/>
      <c r="S332" s="58"/>
      <c r="T332" s="45"/>
    </row>
    <row r="333" spans="1:20" ht="22.5" customHeight="1" x14ac:dyDescent="0.4">
      <c r="B333" s="75"/>
      <c r="C333" s="426"/>
      <c r="D333" s="427"/>
      <c r="E333" s="427"/>
      <c r="F333" s="427"/>
      <c r="G333" s="427"/>
      <c r="H333" s="427"/>
      <c r="I333" s="427"/>
      <c r="J333" s="427"/>
      <c r="K333" s="428"/>
      <c r="L333" s="661"/>
      <c r="M333" s="662"/>
      <c r="N333" s="662"/>
      <c r="O333" s="662"/>
      <c r="P333" s="663"/>
      <c r="R333" s="53" t="s">
        <v>101</v>
      </c>
      <c r="S333" s="53" t="s">
        <v>102</v>
      </c>
      <c r="T333" s="54" t="s">
        <v>128</v>
      </c>
    </row>
    <row r="334" spans="1:20" ht="22.5" customHeight="1" x14ac:dyDescent="0.4">
      <c r="A334" s="42" t="s">
        <v>282</v>
      </c>
      <c r="B334" s="75"/>
      <c r="C334" s="423" t="s">
        <v>6587</v>
      </c>
      <c r="D334" s="424"/>
      <c r="E334" s="424"/>
      <c r="F334" s="424"/>
      <c r="G334" s="424"/>
      <c r="H334" s="424"/>
      <c r="I334" s="424"/>
      <c r="J334" s="424"/>
      <c r="K334" s="425"/>
      <c r="L334" s="396" t="s">
        <v>105</v>
      </c>
      <c r="M334" s="397"/>
      <c r="N334" s="397"/>
      <c r="O334" s="398"/>
      <c r="P334" s="295"/>
      <c r="R334" s="55" t="str">
        <f>IF(AND(P334="○",P335&lt;&gt;""),S334,"")</f>
        <v/>
      </c>
      <c r="S334" s="56">
        <v>10</v>
      </c>
      <c r="T334" s="55" t="str">
        <f>IF(OR(P334="",AND(P334="○",P335=""),AND(P334="ー",P335&lt;&gt;"")),"×","")</f>
        <v>×</v>
      </c>
    </row>
    <row r="335" spans="1:20" ht="80.25" customHeight="1" x14ac:dyDescent="0.4">
      <c r="B335" s="75"/>
      <c r="C335" s="426"/>
      <c r="D335" s="427"/>
      <c r="E335" s="427"/>
      <c r="F335" s="427"/>
      <c r="G335" s="427"/>
      <c r="H335" s="427"/>
      <c r="I335" s="427"/>
      <c r="J335" s="427"/>
      <c r="K335" s="428"/>
      <c r="L335" s="402" t="s">
        <v>283</v>
      </c>
      <c r="M335" s="403"/>
      <c r="N335" s="403"/>
      <c r="O335" s="404"/>
      <c r="P335" s="203"/>
      <c r="R335" s="57"/>
      <c r="S335" s="58"/>
      <c r="T335" s="45"/>
    </row>
    <row r="336" spans="1:20" ht="11.1" customHeight="1" x14ac:dyDescent="0.4">
      <c r="B336" s="75"/>
      <c r="C336" s="322"/>
      <c r="D336" s="322"/>
      <c r="E336" s="322"/>
      <c r="F336" s="322"/>
      <c r="G336" s="322"/>
      <c r="H336" s="322"/>
      <c r="I336" s="322"/>
      <c r="J336" s="322"/>
      <c r="K336" s="322"/>
      <c r="L336" s="75"/>
      <c r="M336" s="75"/>
      <c r="N336" s="75"/>
      <c r="O336" s="75"/>
      <c r="P336" s="75"/>
    </row>
    <row r="337" spans="1:27" s="63" customFormat="1" ht="173.25" customHeight="1" x14ac:dyDescent="0.4">
      <c r="A337" s="62"/>
      <c r="B337" s="76" t="s">
        <v>112</v>
      </c>
      <c r="C337" s="493" t="s">
        <v>284</v>
      </c>
      <c r="D337" s="493"/>
      <c r="E337" s="493"/>
      <c r="F337" s="493"/>
      <c r="G337" s="493"/>
      <c r="H337" s="493"/>
      <c r="I337" s="493"/>
      <c r="J337" s="493"/>
      <c r="K337" s="493"/>
      <c r="L337" s="493"/>
      <c r="M337" s="493"/>
      <c r="N337" s="493"/>
      <c r="O337" s="493"/>
      <c r="P337" s="494"/>
      <c r="R337"/>
      <c r="S337"/>
      <c r="T337"/>
      <c r="U337"/>
      <c r="V337"/>
      <c r="W337"/>
      <c r="X337"/>
      <c r="Y337"/>
      <c r="Z337"/>
      <c r="AA337"/>
    </row>
    <row r="338" spans="1:27" s="63" customFormat="1" ht="29.25" customHeight="1" x14ac:dyDescent="0.4">
      <c r="A338" s="62"/>
      <c r="B338" s="67" t="s">
        <v>268</v>
      </c>
      <c r="C338" s="436" t="s">
        <v>6551</v>
      </c>
      <c r="D338" s="436"/>
      <c r="E338" s="436"/>
      <c r="F338" s="436"/>
      <c r="G338" s="436"/>
      <c r="H338" s="436"/>
      <c r="I338" s="436"/>
      <c r="J338" s="436"/>
      <c r="K338" s="436"/>
      <c r="L338" s="436"/>
      <c r="M338" s="436"/>
      <c r="N338" s="436"/>
      <c r="O338" s="436"/>
      <c r="P338" s="440"/>
      <c r="R338"/>
      <c r="S338"/>
      <c r="T338"/>
      <c r="U338"/>
      <c r="V338"/>
      <c r="W338"/>
      <c r="X338"/>
      <c r="Y338"/>
      <c r="Z338"/>
      <c r="AA338"/>
    </row>
    <row r="339" spans="1:27" s="63" customFormat="1" ht="18" customHeight="1" x14ac:dyDescent="0.4">
      <c r="A339" s="62"/>
      <c r="B339" s="67" t="s">
        <v>211</v>
      </c>
      <c r="C339" s="457" t="s">
        <v>285</v>
      </c>
      <c r="D339" s="457"/>
      <c r="E339" s="457"/>
      <c r="F339" s="457"/>
      <c r="G339" s="457"/>
      <c r="H339" s="457"/>
      <c r="I339" s="457"/>
      <c r="J339" s="457"/>
      <c r="K339" s="457"/>
      <c r="L339" s="457"/>
      <c r="M339" s="457"/>
      <c r="N339" s="457"/>
      <c r="O339" s="457"/>
      <c r="P339" s="458"/>
      <c r="R339"/>
      <c r="S339"/>
      <c r="T339"/>
      <c r="U339"/>
      <c r="V339"/>
      <c r="W339"/>
      <c r="X339"/>
      <c r="Y339"/>
      <c r="Z339"/>
      <c r="AA339"/>
    </row>
    <row r="340" spans="1:27" s="214" customFormat="1" ht="11.1" customHeight="1" x14ac:dyDescent="0.4">
      <c r="A340" s="213"/>
      <c r="B340" s="537"/>
      <c r="C340" s="537"/>
      <c r="D340" s="537"/>
      <c r="E340" s="537"/>
      <c r="F340" s="537"/>
      <c r="G340" s="537"/>
      <c r="H340" s="537"/>
      <c r="I340" s="537"/>
      <c r="J340" s="537"/>
      <c r="K340" s="537"/>
      <c r="L340" s="537"/>
      <c r="M340" s="537"/>
      <c r="N340" s="537"/>
      <c r="O340" s="537"/>
      <c r="P340" s="537"/>
    </row>
    <row r="341" spans="1:27" ht="11.1" customHeight="1" x14ac:dyDescent="0.4">
      <c r="B341" s="292"/>
      <c r="C341" s="292"/>
      <c r="D341" s="292"/>
      <c r="E341" s="292"/>
      <c r="F341" s="292"/>
      <c r="G341" s="292"/>
      <c r="H341" s="292"/>
      <c r="I341" s="292"/>
      <c r="J341" s="292"/>
      <c r="K341" s="292"/>
      <c r="L341" s="292"/>
      <c r="M341" s="292"/>
      <c r="N341" s="292"/>
      <c r="O341" s="292"/>
      <c r="P341" s="292"/>
    </row>
    <row r="342" spans="1:27" ht="21" customHeight="1" x14ac:dyDescent="0.4">
      <c r="B342" s="379" t="s">
        <v>286</v>
      </c>
      <c r="C342" s="379"/>
      <c r="D342" s="379"/>
      <c r="E342" s="379"/>
      <c r="F342" s="379"/>
      <c r="G342" s="379"/>
      <c r="H342" s="379"/>
      <c r="I342" s="379"/>
      <c r="J342" s="379"/>
      <c r="K342" s="379"/>
      <c r="L342" s="379"/>
      <c r="M342" s="379"/>
      <c r="N342" s="379"/>
      <c r="O342" s="379"/>
      <c r="P342" s="379"/>
    </row>
    <row r="343" spans="1:27" ht="21" customHeight="1" x14ac:dyDescent="0.4">
      <c r="B343" s="75"/>
      <c r="C343" s="411" t="s">
        <v>36</v>
      </c>
      <c r="D343" s="412"/>
      <c r="E343" s="412"/>
      <c r="F343" s="412"/>
      <c r="G343" s="412"/>
      <c r="H343" s="412"/>
      <c r="I343" s="412"/>
      <c r="J343" s="412"/>
      <c r="K343" s="413"/>
      <c r="L343" s="411" t="s">
        <v>37</v>
      </c>
      <c r="M343" s="412"/>
      <c r="N343" s="412"/>
      <c r="O343" s="412"/>
      <c r="P343" s="413"/>
      <c r="R343" s="53" t="s">
        <v>101</v>
      </c>
      <c r="S343" s="53" t="s">
        <v>102</v>
      </c>
      <c r="T343" s="54" t="s">
        <v>287</v>
      </c>
    </row>
    <row r="344" spans="1:27" ht="21" customHeight="1" x14ac:dyDescent="0.4">
      <c r="A344" s="42" t="s">
        <v>288</v>
      </c>
      <c r="B344" s="312"/>
      <c r="C344" s="423" t="s">
        <v>6549</v>
      </c>
      <c r="D344" s="424"/>
      <c r="E344" s="424"/>
      <c r="F344" s="424"/>
      <c r="G344" s="424"/>
      <c r="H344" s="424"/>
      <c r="I344" s="424"/>
      <c r="J344" s="424"/>
      <c r="K344" s="425"/>
      <c r="L344" s="396" t="s">
        <v>105</v>
      </c>
      <c r="M344" s="397"/>
      <c r="N344" s="397"/>
      <c r="O344" s="398"/>
      <c r="P344" s="295"/>
      <c r="R344" s="55" t="str">
        <f>IF(AND(P344="○",P348="○",P349="○",P350&lt;&gt;"",P351&gt;=6,P352="○",P353="○",P354="○"),S344,"")</f>
        <v/>
      </c>
      <c r="S344" s="56">
        <v>10</v>
      </c>
      <c r="T344" s="55" t="str">
        <f>IF(OR(P344="",AND(P344="○",OR(COUNTA(P345:P346)&lt;&gt;2,COUNTA(P348:P349)&lt;&gt;2,AND(P349="○",P350=""),COUNTA(P351:P354)&lt;&gt;4)),AND(P344="－",OR(COUNTA(P345:P346)&lt;&gt;0,COUNTA(P348:P354)&lt;&gt;0)),P350&lt;9),"×","")</f>
        <v>×</v>
      </c>
    </row>
    <row r="345" spans="1:27" ht="21" customHeight="1" x14ac:dyDescent="0.4">
      <c r="B345" s="312"/>
      <c r="C345" s="426"/>
      <c r="D345" s="427"/>
      <c r="E345" s="427"/>
      <c r="F345" s="427"/>
      <c r="G345" s="427"/>
      <c r="H345" s="427"/>
      <c r="I345" s="427"/>
      <c r="J345" s="427"/>
      <c r="K345" s="428"/>
      <c r="L345" s="402" t="s">
        <v>289</v>
      </c>
      <c r="M345" s="403"/>
      <c r="N345" s="403"/>
      <c r="O345" s="404"/>
      <c r="P345" s="323"/>
      <c r="R345" t="str">
        <f>IF(OR(R351="抽出条件を満たしません",R349="抽出条件を満たしません"),"抽出条件を満たさないため、この指標には該当しません。該当の有無を修正してください。","")</f>
        <v/>
      </c>
    </row>
    <row r="346" spans="1:27" ht="21" customHeight="1" x14ac:dyDescent="0.4">
      <c r="B346" s="312"/>
      <c r="C346" s="426"/>
      <c r="D346" s="427"/>
      <c r="E346" s="427"/>
      <c r="F346" s="427"/>
      <c r="G346" s="427"/>
      <c r="H346" s="427"/>
      <c r="I346" s="427"/>
      <c r="J346" s="427"/>
      <c r="K346" s="428"/>
      <c r="L346" s="402" t="s">
        <v>290</v>
      </c>
      <c r="M346" s="403"/>
      <c r="N346" s="403"/>
      <c r="O346" s="404"/>
      <c r="P346" s="323"/>
    </row>
    <row r="347" spans="1:27" ht="21" customHeight="1" x14ac:dyDescent="0.4">
      <c r="B347" s="312"/>
      <c r="C347" s="426"/>
      <c r="D347" s="427"/>
      <c r="E347" s="427"/>
      <c r="F347" s="427"/>
      <c r="G347" s="427"/>
      <c r="H347" s="427"/>
      <c r="I347" s="427"/>
      <c r="J347" s="427"/>
      <c r="K347" s="428"/>
      <c r="L347" s="402" t="s">
        <v>291</v>
      </c>
      <c r="M347" s="403"/>
      <c r="N347" s="403"/>
      <c r="O347" s="404"/>
      <c r="P347" s="320" t="str">
        <f>IFERROR(P346/P345,"")</f>
        <v/>
      </c>
    </row>
    <row r="348" spans="1:27" ht="35.25" customHeight="1" x14ac:dyDescent="0.4">
      <c r="B348" s="312"/>
      <c r="C348" s="426"/>
      <c r="D348" s="427"/>
      <c r="E348" s="427"/>
      <c r="F348" s="427"/>
      <c r="G348" s="427"/>
      <c r="H348" s="427"/>
      <c r="I348" s="427"/>
      <c r="J348" s="427"/>
      <c r="K348" s="428"/>
      <c r="L348" s="402" t="s">
        <v>292</v>
      </c>
      <c r="M348" s="403"/>
      <c r="N348" s="403"/>
      <c r="O348" s="404"/>
      <c r="P348" s="295"/>
    </row>
    <row r="349" spans="1:27" ht="74.25" customHeight="1" x14ac:dyDescent="0.4">
      <c r="B349" s="312"/>
      <c r="C349" s="426"/>
      <c r="D349" s="427"/>
      <c r="E349" s="427"/>
      <c r="F349" s="427"/>
      <c r="G349" s="427"/>
      <c r="H349" s="427"/>
      <c r="I349" s="427"/>
      <c r="J349" s="427"/>
      <c r="K349" s="428"/>
      <c r="L349" s="444" t="s">
        <v>293</v>
      </c>
      <c r="M349" s="445"/>
      <c r="N349" s="445"/>
      <c r="O349" s="446"/>
      <c r="P349" s="295"/>
      <c r="R349" t="str">
        <f>IF(P344="○",IF(P349&lt;&gt;"○","抽出条件を満たしません",""),"")</f>
        <v/>
      </c>
    </row>
    <row r="350" spans="1:27" ht="112.5" customHeight="1" x14ac:dyDescent="0.4">
      <c r="B350" s="312"/>
      <c r="C350" s="426"/>
      <c r="D350" s="427"/>
      <c r="E350" s="427"/>
      <c r="F350" s="427"/>
      <c r="G350" s="427"/>
      <c r="H350" s="427"/>
      <c r="I350" s="427"/>
      <c r="J350" s="427"/>
      <c r="K350" s="428"/>
      <c r="L350" s="444" t="s">
        <v>294</v>
      </c>
      <c r="M350" s="445"/>
      <c r="N350" s="445"/>
      <c r="O350" s="446"/>
      <c r="P350" s="303"/>
    </row>
    <row r="351" spans="1:27" ht="35.25" customHeight="1" x14ac:dyDescent="0.4">
      <c r="B351" s="312"/>
      <c r="C351" s="426"/>
      <c r="D351" s="427"/>
      <c r="E351" s="427"/>
      <c r="F351" s="427"/>
      <c r="G351" s="427"/>
      <c r="H351" s="427"/>
      <c r="I351" s="427"/>
      <c r="J351" s="427"/>
      <c r="K351" s="428"/>
      <c r="L351" s="444" t="s">
        <v>295</v>
      </c>
      <c r="M351" s="445"/>
      <c r="N351" s="445"/>
      <c r="O351" s="446"/>
      <c r="P351" s="321"/>
    </row>
    <row r="352" spans="1:27" ht="51" customHeight="1" x14ac:dyDescent="0.4">
      <c r="B352" s="312"/>
      <c r="C352" s="426"/>
      <c r="D352" s="427"/>
      <c r="E352" s="427"/>
      <c r="F352" s="427"/>
      <c r="G352" s="427"/>
      <c r="H352" s="427"/>
      <c r="I352" s="427"/>
      <c r="J352" s="427"/>
      <c r="K352" s="428"/>
      <c r="L352" s="402" t="s">
        <v>274</v>
      </c>
      <c r="M352" s="403"/>
      <c r="N352" s="403"/>
      <c r="O352" s="404"/>
      <c r="P352" s="295"/>
    </row>
    <row r="353" spans="1:27" ht="51" customHeight="1" x14ac:dyDescent="0.4">
      <c r="B353" s="312"/>
      <c r="C353" s="426"/>
      <c r="D353" s="427"/>
      <c r="E353" s="427"/>
      <c r="F353" s="427"/>
      <c r="G353" s="427"/>
      <c r="H353" s="427"/>
      <c r="I353" s="427"/>
      <c r="J353" s="427"/>
      <c r="K353" s="428"/>
      <c r="L353" s="399" t="s">
        <v>275</v>
      </c>
      <c r="M353" s="400"/>
      <c r="N353" s="400"/>
      <c r="O353" s="401"/>
      <c r="P353" s="295"/>
    </row>
    <row r="354" spans="1:27" ht="51" customHeight="1" x14ac:dyDescent="0.4">
      <c r="B354" s="312"/>
      <c r="C354" s="426"/>
      <c r="D354" s="427"/>
      <c r="E354" s="427"/>
      <c r="F354" s="427"/>
      <c r="G354" s="427"/>
      <c r="H354" s="427"/>
      <c r="I354" s="427"/>
      <c r="J354" s="427"/>
      <c r="K354" s="428"/>
      <c r="L354" s="402" t="s">
        <v>276</v>
      </c>
      <c r="M354" s="403"/>
      <c r="N354" s="403"/>
      <c r="O354" s="404"/>
      <c r="P354" s="295"/>
      <c r="R354" s="53" t="s">
        <v>101</v>
      </c>
      <c r="S354" s="53" t="s">
        <v>102</v>
      </c>
      <c r="T354" s="54" t="s">
        <v>128</v>
      </c>
    </row>
    <row r="355" spans="1:27" ht="21" customHeight="1" x14ac:dyDescent="0.4">
      <c r="A355" s="42" t="s">
        <v>296</v>
      </c>
      <c r="B355" s="312"/>
      <c r="C355" s="423" t="s">
        <v>297</v>
      </c>
      <c r="D355" s="424"/>
      <c r="E355" s="424"/>
      <c r="F355" s="424"/>
      <c r="G355" s="424"/>
      <c r="H355" s="424"/>
      <c r="I355" s="424"/>
      <c r="J355" s="424"/>
      <c r="K355" s="425"/>
      <c r="L355" s="396" t="s">
        <v>105</v>
      </c>
      <c r="M355" s="397"/>
      <c r="N355" s="397"/>
      <c r="O355" s="398"/>
      <c r="P355" s="295"/>
      <c r="R355" s="55" t="str">
        <f>IF(AND(R344=S344,P355="○",P356="○"),S355,"")</f>
        <v/>
      </c>
      <c r="S355" s="56">
        <v>15</v>
      </c>
      <c r="T355" s="55" t="str">
        <f>IF(OR(P355="",AND(P355="○",P356=""),AND(P355="ー",P356&lt;&gt;"")),"×","")</f>
        <v>×</v>
      </c>
    </row>
    <row r="356" spans="1:27" ht="51.75" customHeight="1" x14ac:dyDescent="0.4">
      <c r="B356" s="312"/>
      <c r="C356" s="426"/>
      <c r="D356" s="427"/>
      <c r="E356" s="427"/>
      <c r="F356" s="427"/>
      <c r="G356" s="427"/>
      <c r="H356" s="427"/>
      <c r="I356" s="427"/>
      <c r="J356" s="427"/>
      <c r="K356" s="428"/>
      <c r="L356" s="399" t="s">
        <v>279</v>
      </c>
      <c r="M356" s="400"/>
      <c r="N356" s="400"/>
      <c r="O356" s="401"/>
      <c r="P356" s="295"/>
    </row>
    <row r="357" spans="1:27" ht="22.5" customHeight="1" x14ac:dyDescent="0.4">
      <c r="A357" s="42" t="s">
        <v>298</v>
      </c>
      <c r="B357" s="75"/>
      <c r="C357" s="423" t="s">
        <v>6552</v>
      </c>
      <c r="D357" s="424"/>
      <c r="E357" s="424"/>
      <c r="F357" s="424"/>
      <c r="G357" s="424"/>
      <c r="H357" s="424"/>
      <c r="I357" s="424"/>
      <c r="J357" s="424"/>
      <c r="K357" s="425"/>
      <c r="L357" s="655" t="s">
        <v>299</v>
      </c>
      <c r="M357" s="656"/>
      <c r="N357" s="656"/>
      <c r="O357" s="656"/>
      <c r="P357" s="657"/>
      <c r="R357" s="114"/>
      <c r="S357" s="56"/>
      <c r="T357" s="58"/>
    </row>
    <row r="358" spans="1:27" ht="22.5" customHeight="1" x14ac:dyDescent="0.4">
      <c r="B358" s="75"/>
      <c r="C358" s="426"/>
      <c r="D358" s="427"/>
      <c r="E358" s="427"/>
      <c r="F358" s="427"/>
      <c r="G358" s="427"/>
      <c r="H358" s="427"/>
      <c r="I358" s="427"/>
      <c r="J358" s="427"/>
      <c r="K358" s="428"/>
      <c r="L358" s="658"/>
      <c r="M358" s="659"/>
      <c r="N358" s="659"/>
      <c r="O358" s="659"/>
      <c r="P358" s="660"/>
      <c r="R358" s="61"/>
      <c r="S358" s="58"/>
      <c r="T358" s="45"/>
    </row>
    <row r="359" spans="1:27" ht="22.5" customHeight="1" x14ac:dyDescent="0.4">
      <c r="B359" s="75"/>
      <c r="C359" s="430"/>
      <c r="D359" s="431"/>
      <c r="E359" s="431"/>
      <c r="F359" s="431"/>
      <c r="G359" s="431"/>
      <c r="H359" s="431"/>
      <c r="I359" s="431"/>
      <c r="J359" s="431"/>
      <c r="K359" s="432"/>
      <c r="L359" s="661"/>
      <c r="M359" s="662"/>
      <c r="N359" s="662"/>
      <c r="O359" s="662"/>
      <c r="P359" s="663"/>
      <c r="R359" s="61"/>
      <c r="S359" s="58"/>
      <c r="T359" s="45"/>
    </row>
    <row r="360" spans="1:27" ht="11.1" customHeight="1" x14ac:dyDescent="0.4">
      <c r="B360" s="75"/>
      <c r="C360" s="311"/>
      <c r="D360" s="311"/>
      <c r="E360" s="311"/>
      <c r="F360" s="311"/>
      <c r="G360" s="311"/>
      <c r="H360" s="311"/>
      <c r="I360" s="311"/>
      <c r="J360" s="311"/>
      <c r="K360" s="311"/>
      <c r="L360" s="75"/>
      <c r="M360" s="75"/>
      <c r="N360" s="75"/>
      <c r="O360" s="75"/>
      <c r="P360" s="75"/>
    </row>
    <row r="361" spans="1:27" s="63" customFormat="1" ht="186.75" customHeight="1" x14ac:dyDescent="0.4">
      <c r="A361" s="62"/>
      <c r="B361" s="206" t="s">
        <v>121</v>
      </c>
      <c r="C361" s="653" t="s">
        <v>300</v>
      </c>
      <c r="D361" s="653"/>
      <c r="E361" s="653"/>
      <c r="F361" s="653"/>
      <c r="G361" s="653"/>
      <c r="H361" s="653"/>
      <c r="I361" s="653"/>
      <c r="J361" s="653"/>
      <c r="K361" s="653"/>
      <c r="L361" s="653"/>
      <c r="M361" s="653"/>
      <c r="N361" s="653"/>
      <c r="O361" s="653"/>
      <c r="P361" s="654"/>
      <c r="R361"/>
      <c r="S361"/>
      <c r="T361"/>
      <c r="U361"/>
      <c r="V361"/>
      <c r="W361"/>
      <c r="X361"/>
      <c r="Y361"/>
      <c r="Z361"/>
      <c r="AA361"/>
    </row>
    <row r="362" spans="1:27" s="63" customFormat="1" ht="62.25" customHeight="1" x14ac:dyDescent="0.4">
      <c r="A362" s="199"/>
      <c r="B362" s="207" t="s">
        <v>114</v>
      </c>
      <c r="C362" s="436" t="s">
        <v>6554</v>
      </c>
      <c r="D362" s="436"/>
      <c r="E362" s="436"/>
      <c r="F362" s="436"/>
      <c r="G362" s="436"/>
      <c r="H362" s="436"/>
      <c r="I362" s="436"/>
      <c r="J362" s="436"/>
      <c r="K362" s="436"/>
      <c r="L362" s="436"/>
      <c r="M362" s="436"/>
      <c r="N362" s="436"/>
      <c r="O362" s="436"/>
      <c r="P362" s="619"/>
      <c r="R362"/>
      <c r="S362"/>
      <c r="T362"/>
      <c r="U362"/>
      <c r="V362"/>
      <c r="W362"/>
      <c r="X362"/>
      <c r="Y362"/>
      <c r="Z362"/>
      <c r="AA362"/>
    </row>
    <row r="363" spans="1:27" s="63" customFormat="1" ht="31.5" customHeight="1" x14ac:dyDescent="0.4">
      <c r="A363" s="62"/>
      <c r="B363" s="324" t="s">
        <v>123</v>
      </c>
      <c r="C363" s="614" t="s">
        <v>6551</v>
      </c>
      <c r="D363" s="614"/>
      <c r="E363" s="614"/>
      <c r="F363" s="614"/>
      <c r="G363" s="614"/>
      <c r="H363" s="614"/>
      <c r="I363" s="614"/>
      <c r="J363" s="614"/>
      <c r="K363" s="614"/>
      <c r="L363" s="614"/>
      <c r="M363" s="614"/>
      <c r="N363" s="614"/>
      <c r="O363" s="614"/>
      <c r="P363" s="615"/>
      <c r="R363"/>
      <c r="S363"/>
      <c r="T363"/>
      <c r="U363"/>
      <c r="V363"/>
      <c r="W363"/>
      <c r="X363"/>
      <c r="Y363"/>
      <c r="Z363"/>
      <c r="AA363"/>
    </row>
    <row r="364" spans="1:27" s="214" customFormat="1" ht="11.1" customHeight="1" x14ac:dyDescent="0.4">
      <c r="A364" s="213"/>
      <c r="B364" s="537"/>
      <c r="C364" s="537"/>
      <c r="D364" s="537"/>
      <c r="E364" s="537"/>
      <c r="F364" s="537"/>
      <c r="G364" s="537"/>
      <c r="H364" s="537"/>
      <c r="I364" s="537"/>
      <c r="J364" s="537"/>
      <c r="K364" s="537"/>
      <c r="L364" s="537"/>
      <c r="M364" s="537"/>
      <c r="N364" s="537"/>
      <c r="O364" s="537"/>
      <c r="P364" s="537"/>
    </row>
    <row r="365" spans="1:27" s="63" customFormat="1" ht="9.75" customHeight="1" x14ac:dyDescent="0.4">
      <c r="A365" s="62"/>
      <c r="B365" s="80"/>
      <c r="C365" s="261"/>
      <c r="D365" s="261"/>
      <c r="E365" s="261"/>
      <c r="F365" s="261"/>
      <c r="G365" s="261"/>
      <c r="H365" s="261"/>
      <c r="I365" s="261"/>
      <c r="J365" s="261"/>
      <c r="K365" s="261"/>
      <c r="L365" s="261"/>
      <c r="M365" s="261"/>
      <c r="N365" s="261"/>
      <c r="O365" s="261"/>
      <c r="P365" s="261"/>
      <c r="R365"/>
      <c r="S365"/>
      <c r="T365"/>
      <c r="U365"/>
      <c r="V365"/>
      <c r="W365"/>
      <c r="X365"/>
      <c r="Y365"/>
      <c r="Z365"/>
      <c r="AA365"/>
    </row>
    <row r="366" spans="1:27" ht="21" customHeight="1" x14ac:dyDescent="0.4">
      <c r="B366" s="379" t="s">
        <v>301</v>
      </c>
      <c r="C366" s="379"/>
      <c r="D366" s="379"/>
      <c r="E366" s="379"/>
      <c r="F366" s="379"/>
      <c r="G366" s="379"/>
      <c r="H366" s="379"/>
      <c r="I366" s="379"/>
      <c r="J366" s="379"/>
      <c r="K366" s="379"/>
      <c r="L366" s="379"/>
      <c r="M366" s="379"/>
      <c r="N366" s="379"/>
      <c r="O366" s="379"/>
      <c r="P366" s="379"/>
    </row>
    <row r="367" spans="1:27" ht="21" customHeight="1" x14ac:dyDescent="0.4">
      <c r="B367" s="75"/>
      <c r="C367" s="411" t="s">
        <v>36</v>
      </c>
      <c r="D367" s="412"/>
      <c r="E367" s="412"/>
      <c r="F367" s="412"/>
      <c r="G367" s="412"/>
      <c r="H367" s="412"/>
      <c r="I367" s="412"/>
      <c r="J367" s="412"/>
      <c r="K367" s="413"/>
      <c r="L367" s="411" t="s">
        <v>37</v>
      </c>
      <c r="M367" s="412"/>
      <c r="N367" s="412"/>
      <c r="O367" s="412"/>
      <c r="P367" s="413"/>
      <c r="R367" s="53" t="s">
        <v>101</v>
      </c>
      <c r="S367" s="53" t="s">
        <v>102</v>
      </c>
      <c r="T367" s="54" t="s">
        <v>128</v>
      </c>
    </row>
    <row r="368" spans="1:27" ht="57.75" customHeight="1" x14ac:dyDescent="0.4">
      <c r="A368" s="42" t="s">
        <v>302</v>
      </c>
      <c r="B368" s="75"/>
      <c r="C368" s="423" t="s">
        <v>6588</v>
      </c>
      <c r="D368" s="424"/>
      <c r="E368" s="424"/>
      <c r="F368" s="424"/>
      <c r="G368" s="424"/>
      <c r="H368" s="424"/>
      <c r="I368" s="424"/>
      <c r="J368" s="424"/>
      <c r="K368" s="425"/>
      <c r="L368" s="396" t="s">
        <v>303</v>
      </c>
      <c r="M368" s="397"/>
      <c r="N368" s="397"/>
      <c r="O368" s="398"/>
      <c r="P368" s="295"/>
      <c r="R368" s="55" t="str">
        <f>IF(AND(P368="○",OR(COUNTIF(P370:P375,"○")&gt;0,P376&lt;&gt;"")),S368,"")</f>
        <v/>
      </c>
      <c r="S368" s="56">
        <v>2</v>
      </c>
      <c r="T368" s="55" t="str">
        <f>IF(OR(P368="",AND(P368="○",COUNTA(P370:P376)=0),AND(P368="－",COUNTA(P370:P376)&lt;&gt;0)),"×","")</f>
        <v>×</v>
      </c>
    </row>
    <row r="369" spans="1:20" ht="22.5" customHeight="1" x14ac:dyDescent="0.4">
      <c r="B369" s="75"/>
      <c r="C369" s="426"/>
      <c r="D369" s="427"/>
      <c r="E369" s="427"/>
      <c r="F369" s="427"/>
      <c r="G369" s="427"/>
      <c r="H369" s="427"/>
      <c r="I369" s="427"/>
      <c r="J369" s="427"/>
      <c r="K369" s="428"/>
      <c r="L369" s="402" t="s">
        <v>304</v>
      </c>
      <c r="M369" s="403"/>
      <c r="N369" s="403"/>
      <c r="O369" s="403"/>
      <c r="P369" s="404"/>
      <c r="R369" s="57"/>
      <c r="S369" s="58"/>
      <c r="T369" s="45"/>
    </row>
    <row r="370" spans="1:20" ht="22.5" customHeight="1" x14ac:dyDescent="0.4">
      <c r="B370" s="75"/>
      <c r="C370" s="266"/>
      <c r="D370" s="267"/>
      <c r="E370" s="267"/>
      <c r="F370" s="267"/>
      <c r="G370" s="267"/>
      <c r="H370" s="267"/>
      <c r="I370" s="267"/>
      <c r="J370" s="267"/>
      <c r="K370" s="268"/>
      <c r="L370" s="402" t="s">
        <v>305</v>
      </c>
      <c r="M370" s="403"/>
      <c r="N370" s="403"/>
      <c r="O370" s="404"/>
      <c r="P370" s="116"/>
      <c r="R370" s="57"/>
      <c r="S370" s="58"/>
      <c r="T370" s="45"/>
    </row>
    <row r="371" spans="1:20" ht="22.5" customHeight="1" x14ac:dyDescent="0.4">
      <c r="B371" s="75"/>
      <c r="C371" s="266"/>
      <c r="D371" s="267"/>
      <c r="E371" s="267"/>
      <c r="F371" s="267"/>
      <c r="G371" s="267"/>
      <c r="H371" s="267"/>
      <c r="I371" s="267"/>
      <c r="J371" s="267"/>
      <c r="K371" s="268"/>
      <c r="L371" s="402" t="s">
        <v>306</v>
      </c>
      <c r="M371" s="403"/>
      <c r="N371" s="403"/>
      <c r="O371" s="404"/>
      <c r="P371" s="116"/>
      <c r="R371" s="57"/>
      <c r="S371" s="58"/>
      <c r="T371" s="45"/>
    </row>
    <row r="372" spans="1:20" ht="22.5" customHeight="1" x14ac:dyDescent="0.4">
      <c r="B372" s="75"/>
      <c r="C372" s="266"/>
      <c r="D372" s="267"/>
      <c r="E372" s="267"/>
      <c r="F372" s="267"/>
      <c r="G372" s="267"/>
      <c r="H372" s="267"/>
      <c r="I372" s="267"/>
      <c r="J372" s="267"/>
      <c r="K372" s="268"/>
      <c r="L372" s="402" t="s">
        <v>307</v>
      </c>
      <c r="M372" s="403"/>
      <c r="N372" s="403"/>
      <c r="O372" s="404"/>
      <c r="P372" s="116"/>
      <c r="R372" s="57"/>
      <c r="S372" s="58"/>
      <c r="T372" s="45"/>
    </row>
    <row r="373" spans="1:20" ht="22.5" customHeight="1" x14ac:dyDescent="0.4">
      <c r="B373" s="75"/>
      <c r="C373" s="266"/>
      <c r="D373" s="267"/>
      <c r="E373" s="267"/>
      <c r="F373" s="267"/>
      <c r="G373" s="267"/>
      <c r="H373" s="267"/>
      <c r="I373" s="267"/>
      <c r="J373" s="267"/>
      <c r="K373" s="268"/>
      <c r="L373" s="402" t="s">
        <v>308</v>
      </c>
      <c r="M373" s="403"/>
      <c r="N373" s="403"/>
      <c r="O373" s="404"/>
      <c r="P373" s="116"/>
      <c r="R373" s="57"/>
      <c r="S373" s="58"/>
      <c r="T373" s="45"/>
    </row>
    <row r="374" spans="1:20" ht="22.5" customHeight="1" x14ac:dyDescent="0.4">
      <c r="B374" s="75"/>
      <c r="C374" s="266"/>
      <c r="D374" s="267"/>
      <c r="E374" s="267"/>
      <c r="F374" s="267"/>
      <c r="G374" s="267"/>
      <c r="H374" s="267"/>
      <c r="I374" s="267"/>
      <c r="J374" s="267"/>
      <c r="K374" s="268"/>
      <c r="L374" s="402" t="s">
        <v>309</v>
      </c>
      <c r="M374" s="403"/>
      <c r="N374" s="403"/>
      <c r="O374" s="404"/>
      <c r="P374" s="116"/>
      <c r="R374" s="57"/>
      <c r="S374" s="58"/>
      <c r="T374" s="45"/>
    </row>
    <row r="375" spans="1:20" ht="22.5" customHeight="1" x14ac:dyDescent="0.4">
      <c r="B375" s="75"/>
      <c r="C375" s="266"/>
      <c r="D375" s="267"/>
      <c r="E375" s="267"/>
      <c r="F375" s="267"/>
      <c r="G375" s="267"/>
      <c r="H375" s="267"/>
      <c r="I375" s="267"/>
      <c r="J375" s="267"/>
      <c r="K375" s="268"/>
      <c r="L375" s="402" t="s">
        <v>310</v>
      </c>
      <c r="M375" s="403"/>
      <c r="N375" s="403"/>
      <c r="O375" s="404"/>
      <c r="P375" s="116"/>
      <c r="R375" s="57"/>
      <c r="S375" s="58"/>
      <c r="T375" s="45"/>
    </row>
    <row r="376" spans="1:20" ht="22.5" customHeight="1" x14ac:dyDescent="0.4">
      <c r="B376" s="75"/>
      <c r="C376" s="266"/>
      <c r="D376" s="267"/>
      <c r="E376" s="267"/>
      <c r="F376" s="267"/>
      <c r="G376" s="267"/>
      <c r="H376" s="267"/>
      <c r="I376" s="267"/>
      <c r="J376" s="267"/>
      <c r="K376" s="268"/>
      <c r="L376" s="402" t="s">
        <v>311</v>
      </c>
      <c r="M376" s="403"/>
      <c r="N376" s="403"/>
      <c r="O376" s="404"/>
      <c r="P376" s="116"/>
      <c r="R376" s="53" t="s">
        <v>101</v>
      </c>
      <c r="S376" s="53" t="s">
        <v>102</v>
      </c>
      <c r="T376" s="54" t="s">
        <v>128</v>
      </c>
    </row>
    <row r="377" spans="1:20" ht="57.75" customHeight="1" x14ac:dyDescent="0.4">
      <c r="A377" s="42" t="s">
        <v>312</v>
      </c>
      <c r="B377" s="75"/>
      <c r="C377" s="423" t="s">
        <v>6589</v>
      </c>
      <c r="D377" s="424"/>
      <c r="E377" s="424"/>
      <c r="F377" s="424"/>
      <c r="G377" s="424"/>
      <c r="H377" s="424"/>
      <c r="I377" s="424"/>
      <c r="J377" s="424"/>
      <c r="K377" s="425"/>
      <c r="L377" s="396" t="s">
        <v>303</v>
      </c>
      <c r="M377" s="397"/>
      <c r="N377" s="397"/>
      <c r="O377" s="398"/>
      <c r="P377" s="295"/>
      <c r="R377" s="55" t="str">
        <f>IF(AND(R368=S368,P377="○",OR(COUNTIF(P379:P384,"○")&gt;0,P385&lt;&gt;"")),S377,"")</f>
        <v/>
      </c>
      <c r="S377" s="56">
        <v>3</v>
      </c>
      <c r="T377" s="55" t="str">
        <f>IF(OR(P377="",AND(P377="○",COUNTA(P379:P385)=0),AND(P377="－",COUNTA(P379:P385)&lt;&gt;0)),"×","")</f>
        <v>×</v>
      </c>
    </row>
    <row r="378" spans="1:20" ht="22.5" customHeight="1" x14ac:dyDescent="0.4">
      <c r="B378" s="75"/>
      <c r="C378" s="426"/>
      <c r="D378" s="427"/>
      <c r="E378" s="427"/>
      <c r="F378" s="427"/>
      <c r="G378" s="427"/>
      <c r="H378" s="427"/>
      <c r="I378" s="427"/>
      <c r="J378" s="427"/>
      <c r="K378" s="428"/>
      <c r="L378" s="402" t="s">
        <v>304</v>
      </c>
      <c r="M378" s="403"/>
      <c r="N378" s="403"/>
      <c r="O378" s="403"/>
      <c r="P378" s="404"/>
      <c r="R378" s="57"/>
      <c r="S378" s="58"/>
      <c r="T378" s="45"/>
    </row>
    <row r="379" spans="1:20" ht="22.5" customHeight="1" x14ac:dyDescent="0.4">
      <c r="B379" s="75"/>
      <c r="C379" s="426"/>
      <c r="D379" s="427"/>
      <c r="E379" s="427"/>
      <c r="F379" s="427"/>
      <c r="G379" s="427"/>
      <c r="H379" s="427"/>
      <c r="I379" s="427"/>
      <c r="J379" s="427"/>
      <c r="K379" s="428"/>
      <c r="L379" s="402" t="s">
        <v>305</v>
      </c>
      <c r="M379" s="403"/>
      <c r="N379" s="403"/>
      <c r="O379" s="404"/>
      <c r="P379" s="116"/>
      <c r="R379" s="57"/>
      <c r="S379" s="58"/>
      <c r="T379" s="45"/>
    </row>
    <row r="380" spans="1:20" ht="22.5" customHeight="1" x14ac:dyDescent="0.4">
      <c r="B380" s="75"/>
      <c r="C380" s="426"/>
      <c r="D380" s="427"/>
      <c r="E380" s="427"/>
      <c r="F380" s="427"/>
      <c r="G380" s="427"/>
      <c r="H380" s="427"/>
      <c r="I380" s="427"/>
      <c r="J380" s="427"/>
      <c r="K380" s="428"/>
      <c r="L380" s="402" t="s">
        <v>306</v>
      </c>
      <c r="M380" s="403"/>
      <c r="N380" s="403"/>
      <c r="O380" s="404"/>
      <c r="P380" s="116"/>
      <c r="R380" s="57"/>
      <c r="S380" s="58"/>
      <c r="T380" s="45"/>
    </row>
    <row r="381" spans="1:20" ht="22.5" customHeight="1" x14ac:dyDescent="0.4">
      <c r="B381" s="75"/>
      <c r="C381" s="426"/>
      <c r="D381" s="427"/>
      <c r="E381" s="427"/>
      <c r="F381" s="427"/>
      <c r="G381" s="427"/>
      <c r="H381" s="427"/>
      <c r="I381" s="427"/>
      <c r="J381" s="427"/>
      <c r="K381" s="428"/>
      <c r="L381" s="402" t="s">
        <v>307</v>
      </c>
      <c r="M381" s="403"/>
      <c r="N381" s="403"/>
      <c r="O381" s="404"/>
      <c r="P381" s="116"/>
      <c r="R381" s="57"/>
      <c r="S381" s="58"/>
      <c r="T381" s="45"/>
    </row>
    <row r="382" spans="1:20" ht="22.5" customHeight="1" x14ac:dyDescent="0.4">
      <c r="B382" s="75"/>
      <c r="C382" s="426"/>
      <c r="D382" s="427"/>
      <c r="E382" s="427"/>
      <c r="F382" s="427"/>
      <c r="G382" s="427"/>
      <c r="H382" s="427"/>
      <c r="I382" s="427"/>
      <c r="J382" s="427"/>
      <c r="K382" s="428"/>
      <c r="L382" s="402" t="s">
        <v>308</v>
      </c>
      <c r="M382" s="403"/>
      <c r="N382" s="403"/>
      <c r="O382" s="404"/>
      <c r="P382" s="116"/>
      <c r="R382" s="57"/>
      <c r="S382" s="58"/>
      <c r="T382" s="45"/>
    </row>
    <row r="383" spans="1:20" ht="22.5" customHeight="1" x14ac:dyDescent="0.4">
      <c r="B383" s="75"/>
      <c r="C383" s="426"/>
      <c r="D383" s="427"/>
      <c r="E383" s="427"/>
      <c r="F383" s="427"/>
      <c r="G383" s="427"/>
      <c r="H383" s="427"/>
      <c r="I383" s="427"/>
      <c r="J383" s="427"/>
      <c r="K383" s="428"/>
      <c r="L383" s="402" t="s">
        <v>313</v>
      </c>
      <c r="M383" s="403"/>
      <c r="N383" s="403"/>
      <c r="O383" s="404"/>
      <c r="P383" s="116"/>
      <c r="R383" s="57"/>
      <c r="S383" s="58"/>
      <c r="T383" s="45"/>
    </row>
    <row r="384" spans="1:20" ht="22.5" customHeight="1" x14ac:dyDescent="0.4">
      <c r="B384" s="75"/>
      <c r="C384" s="426"/>
      <c r="D384" s="427"/>
      <c r="E384" s="427"/>
      <c r="F384" s="427"/>
      <c r="G384" s="427"/>
      <c r="H384" s="427"/>
      <c r="I384" s="427"/>
      <c r="J384" s="427"/>
      <c r="K384" s="428"/>
      <c r="L384" s="402" t="s">
        <v>310</v>
      </c>
      <c r="M384" s="403"/>
      <c r="N384" s="403"/>
      <c r="O384" s="404"/>
      <c r="P384" s="116"/>
      <c r="R384" s="57"/>
      <c r="S384" s="58"/>
      <c r="T384" s="45"/>
    </row>
    <row r="385" spans="1:27" ht="22.5" customHeight="1" x14ac:dyDescent="0.4">
      <c r="B385" s="75"/>
      <c r="C385" s="426"/>
      <c r="D385" s="427"/>
      <c r="E385" s="427"/>
      <c r="F385" s="427"/>
      <c r="G385" s="427"/>
      <c r="H385" s="427"/>
      <c r="I385" s="427"/>
      <c r="J385" s="427"/>
      <c r="K385" s="428"/>
      <c r="L385" s="402" t="s">
        <v>311</v>
      </c>
      <c r="M385" s="403"/>
      <c r="N385" s="403"/>
      <c r="O385" s="404"/>
      <c r="P385" s="116"/>
      <c r="R385" s="53" t="s">
        <v>101</v>
      </c>
      <c r="S385" s="53" t="s">
        <v>102</v>
      </c>
      <c r="T385" s="54" t="s">
        <v>153</v>
      </c>
    </row>
    <row r="386" spans="1:27" ht="38.25" customHeight="1" x14ac:dyDescent="0.4">
      <c r="A386" s="42" t="s">
        <v>314</v>
      </c>
      <c r="B386" s="75"/>
      <c r="C386" s="423" t="s">
        <v>6550</v>
      </c>
      <c r="D386" s="424"/>
      <c r="E386" s="424"/>
      <c r="F386" s="424"/>
      <c r="G386" s="424"/>
      <c r="H386" s="424"/>
      <c r="I386" s="424"/>
      <c r="J386" s="424"/>
      <c r="K386" s="425"/>
      <c r="L386" s="396" t="s">
        <v>315</v>
      </c>
      <c r="M386" s="397"/>
      <c r="N386" s="397"/>
      <c r="O386" s="398"/>
      <c r="P386" s="295"/>
      <c r="R386" s="55" t="str">
        <f>IF(AND(P386="○",P387&lt;&gt;""),S386,"")</f>
        <v/>
      </c>
      <c r="S386" s="56">
        <v>3</v>
      </c>
      <c r="T386" s="55" t="str">
        <f>IF(OR(P386="",AND(P386="○",P387=""),AND(P386="－",P387&lt;&gt;"")),"×","")</f>
        <v>×</v>
      </c>
    </row>
    <row r="387" spans="1:27" ht="38.25" customHeight="1" x14ac:dyDescent="0.4">
      <c r="A387" s="248"/>
      <c r="B387" s="75"/>
      <c r="C387" s="430"/>
      <c r="D387" s="431"/>
      <c r="E387" s="431"/>
      <c r="F387" s="431"/>
      <c r="G387" s="431"/>
      <c r="H387" s="431"/>
      <c r="I387" s="431"/>
      <c r="J387" s="431"/>
      <c r="K387" s="432"/>
      <c r="L387" s="647" t="s">
        <v>6490</v>
      </c>
      <c r="M387" s="647"/>
      <c r="N387" s="647"/>
      <c r="O387" s="647"/>
      <c r="P387" s="325"/>
      <c r="R387" s="58"/>
      <c r="S387" s="56"/>
      <c r="T387" s="58"/>
    </row>
    <row r="388" spans="1:27" ht="11.1" customHeight="1" x14ac:dyDescent="0.4">
      <c r="B388" s="75"/>
      <c r="C388" s="311"/>
      <c r="D388" s="311"/>
      <c r="E388" s="311"/>
      <c r="F388" s="311"/>
      <c r="G388" s="311"/>
      <c r="H388" s="311"/>
      <c r="I388" s="311"/>
      <c r="J388" s="311"/>
      <c r="K388" s="311"/>
      <c r="L388" s="75"/>
      <c r="M388" s="75"/>
      <c r="N388" s="75"/>
      <c r="O388" s="75"/>
      <c r="P388" s="75"/>
    </row>
    <row r="389" spans="1:27" s="63" customFormat="1" ht="30.75" customHeight="1" x14ac:dyDescent="0.4">
      <c r="A389" s="62"/>
      <c r="B389" s="237" t="s">
        <v>112</v>
      </c>
      <c r="C389" s="459" t="s">
        <v>6590</v>
      </c>
      <c r="D389" s="459"/>
      <c r="E389" s="459"/>
      <c r="F389" s="459"/>
      <c r="G389" s="459"/>
      <c r="H389" s="459"/>
      <c r="I389" s="459"/>
      <c r="J389" s="459"/>
      <c r="K389" s="459"/>
      <c r="L389" s="459"/>
      <c r="M389" s="459"/>
      <c r="N389" s="459"/>
      <c r="O389" s="459"/>
      <c r="P389" s="460"/>
      <c r="R389"/>
      <c r="S389"/>
      <c r="T389"/>
      <c r="U389"/>
      <c r="V389"/>
      <c r="W389"/>
      <c r="X389"/>
      <c r="Y389"/>
      <c r="Z389"/>
      <c r="AA389"/>
    </row>
    <row r="390" spans="1:27" s="63" customFormat="1" ht="16.5" customHeight="1" x14ac:dyDescent="0.4">
      <c r="A390" s="62"/>
      <c r="B390" s="238" t="s">
        <v>268</v>
      </c>
      <c r="C390" s="436" t="s">
        <v>6591</v>
      </c>
      <c r="D390" s="436"/>
      <c r="E390" s="436"/>
      <c r="F390" s="436"/>
      <c r="G390" s="436"/>
      <c r="H390" s="436"/>
      <c r="I390" s="436"/>
      <c r="J390" s="436"/>
      <c r="K390" s="436"/>
      <c r="L390" s="436"/>
      <c r="M390" s="436"/>
      <c r="N390" s="436"/>
      <c r="O390" s="436"/>
      <c r="P390" s="437"/>
      <c r="R390"/>
      <c r="S390"/>
      <c r="T390"/>
      <c r="U390"/>
      <c r="V390"/>
      <c r="W390"/>
      <c r="X390"/>
      <c r="Y390"/>
      <c r="Z390"/>
      <c r="AA390"/>
    </row>
    <row r="391" spans="1:27" s="63" customFormat="1" ht="14.25" customHeight="1" x14ac:dyDescent="0.4">
      <c r="A391" s="62"/>
      <c r="B391" s="238"/>
      <c r="C391" s="436" t="s">
        <v>316</v>
      </c>
      <c r="D391" s="436"/>
      <c r="E391" s="436"/>
      <c r="F391" s="436"/>
      <c r="G391" s="436"/>
      <c r="H391" s="436"/>
      <c r="I391" s="436"/>
      <c r="J391" s="436"/>
      <c r="K391" s="436"/>
      <c r="L391" s="436"/>
      <c r="M391" s="436"/>
      <c r="N391" s="436"/>
      <c r="O391" s="436"/>
      <c r="P391" s="437"/>
      <c r="R391"/>
      <c r="S391"/>
      <c r="T391"/>
      <c r="U391"/>
      <c r="V391"/>
      <c r="W391"/>
      <c r="X391"/>
      <c r="Y391"/>
      <c r="Z391"/>
      <c r="AA391"/>
    </row>
    <row r="392" spans="1:27" s="63" customFormat="1" ht="174.75" customHeight="1" x14ac:dyDescent="0.4">
      <c r="A392" s="62"/>
      <c r="B392" s="238"/>
      <c r="C392" s="648" t="s">
        <v>317</v>
      </c>
      <c r="D392" s="648"/>
      <c r="E392" s="648"/>
      <c r="F392" s="648"/>
      <c r="G392" s="648"/>
      <c r="H392" s="648"/>
      <c r="I392" s="648"/>
      <c r="J392" s="648"/>
      <c r="K392" s="648"/>
      <c r="L392" s="648"/>
      <c r="M392" s="648"/>
      <c r="N392" s="648"/>
      <c r="O392" s="648"/>
      <c r="P392" s="437"/>
      <c r="R392"/>
      <c r="S392"/>
      <c r="T392"/>
      <c r="U392"/>
      <c r="V392"/>
      <c r="W392"/>
      <c r="X392"/>
      <c r="Y392"/>
      <c r="Z392"/>
      <c r="AA392"/>
    </row>
    <row r="393" spans="1:27" s="63" customFormat="1" ht="30.75" customHeight="1" x14ac:dyDescent="0.4">
      <c r="A393" s="62"/>
      <c r="B393" s="238" t="s">
        <v>211</v>
      </c>
      <c r="C393" s="436" t="s">
        <v>6488</v>
      </c>
      <c r="D393" s="436"/>
      <c r="E393" s="436"/>
      <c r="F393" s="436"/>
      <c r="G393" s="436"/>
      <c r="H393" s="436"/>
      <c r="I393" s="436"/>
      <c r="J393" s="436"/>
      <c r="K393" s="436"/>
      <c r="L393" s="436"/>
      <c r="M393" s="436"/>
      <c r="N393" s="436"/>
      <c r="O393" s="436"/>
      <c r="P393" s="437"/>
      <c r="R393"/>
      <c r="S393"/>
      <c r="T393"/>
      <c r="U393"/>
      <c r="V393"/>
      <c r="W393"/>
      <c r="X393"/>
      <c r="Y393"/>
      <c r="Z393"/>
      <c r="AA393"/>
    </row>
    <row r="394" spans="1:27" s="63" customFormat="1" ht="17.25" customHeight="1" x14ac:dyDescent="0.4">
      <c r="A394" s="62"/>
      <c r="B394" s="239" t="s">
        <v>240</v>
      </c>
      <c r="C394" s="645" t="s">
        <v>6489</v>
      </c>
      <c r="D394" s="645"/>
      <c r="E394" s="645"/>
      <c r="F394" s="645"/>
      <c r="G394" s="645"/>
      <c r="H394" s="645"/>
      <c r="I394" s="645"/>
      <c r="J394" s="645"/>
      <c r="K394" s="645"/>
      <c r="L394" s="645"/>
      <c r="M394" s="645"/>
      <c r="N394" s="645"/>
      <c r="O394" s="645"/>
      <c r="P394" s="646"/>
      <c r="R394"/>
      <c r="S394"/>
      <c r="T394"/>
      <c r="U394"/>
      <c r="V394"/>
      <c r="W394"/>
      <c r="X394"/>
      <c r="Y394"/>
      <c r="Z394"/>
      <c r="AA394"/>
    </row>
    <row r="395" spans="1:27" s="214" customFormat="1" ht="11.1" customHeight="1" x14ac:dyDescent="0.4">
      <c r="A395" s="213"/>
      <c r="B395" s="626"/>
      <c r="C395" s="626"/>
      <c r="D395" s="626"/>
      <c r="E395" s="626"/>
      <c r="F395" s="626"/>
      <c r="G395" s="626"/>
      <c r="H395" s="626"/>
      <c r="I395" s="626"/>
      <c r="J395" s="626"/>
      <c r="K395" s="626"/>
      <c r="L395" s="626"/>
      <c r="M395" s="626"/>
      <c r="N395" s="626"/>
      <c r="O395" s="626"/>
      <c r="P395" s="626"/>
    </row>
    <row r="396" spans="1:27" ht="21" customHeight="1" x14ac:dyDescent="0.4">
      <c r="B396" s="649" t="s">
        <v>318</v>
      </c>
      <c r="C396" s="649"/>
      <c r="D396" s="649"/>
      <c r="E396" s="649"/>
      <c r="F396" s="649"/>
      <c r="G396" s="649"/>
      <c r="H396" s="649"/>
      <c r="I396" s="649"/>
      <c r="J396" s="649"/>
      <c r="K396" s="649"/>
      <c r="L396" s="649"/>
      <c r="M396" s="649"/>
      <c r="N396" s="649"/>
      <c r="O396" s="649"/>
      <c r="P396" s="649"/>
    </row>
    <row r="397" spans="1:27" ht="21" customHeight="1" x14ac:dyDescent="0.4">
      <c r="B397" s="379" t="s">
        <v>319</v>
      </c>
      <c r="C397" s="379"/>
      <c r="D397" s="379"/>
      <c r="E397" s="379"/>
      <c r="F397" s="379"/>
      <c r="G397" s="379"/>
      <c r="H397" s="379"/>
      <c r="I397" s="379"/>
      <c r="J397" s="379"/>
      <c r="K397" s="379"/>
      <c r="L397" s="379"/>
      <c r="M397" s="379"/>
      <c r="N397" s="379"/>
      <c r="O397" s="379"/>
      <c r="P397" s="379"/>
    </row>
    <row r="398" spans="1:27" ht="21" customHeight="1" x14ac:dyDescent="0.4">
      <c r="B398" s="75"/>
      <c r="C398" s="411" t="s">
        <v>36</v>
      </c>
      <c r="D398" s="412"/>
      <c r="E398" s="412"/>
      <c r="F398" s="412"/>
      <c r="G398" s="412"/>
      <c r="H398" s="412"/>
      <c r="I398" s="412"/>
      <c r="J398" s="412"/>
      <c r="K398" s="412"/>
      <c r="L398" s="412"/>
      <c r="M398" s="413"/>
      <c r="N398" s="402" t="s">
        <v>127</v>
      </c>
      <c r="O398" s="403"/>
      <c r="P398" s="404"/>
      <c r="R398" s="53" t="s">
        <v>101</v>
      </c>
      <c r="S398" s="53" t="s">
        <v>102</v>
      </c>
      <c r="T398" s="54" t="s">
        <v>128</v>
      </c>
    </row>
    <row r="399" spans="1:27" ht="22.5" customHeight="1" x14ac:dyDescent="0.4">
      <c r="A399" s="42" t="s">
        <v>320</v>
      </c>
      <c r="B399" s="312"/>
      <c r="C399" s="538" t="s">
        <v>6592</v>
      </c>
      <c r="D399" s="627"/>
      <c r="E399" s="627"/>
      <c r="F399" s="627"/>
      <c r="G399" s="627"/>
      <c r="H399" s="627"/>
      <c r="I399" s="627"/>
      <c r="J399" s="627"/>
      <c r="K399" s="627"/>
      <c r="L399" s="627"/>
      <c r="M399" s="628"/>
      <c r="N399" s="396" t="s">
        <v>105</v>
      </c>
      <c r="O399" s="398"/>
      <c r="P399" s="295"/>
      <c r="R399" s="55" t="str">
        <f>IF(AND(P399="○",P400&lt;&gt;"",P401&lt;&gt;""),S399,"")</f>
        <v/>
      </c>
      <c r="S399" s="56">
        <v>5</v>
      </c>
      <c r="T399" s="55" t="str">
        <f>IF(OR(P399="",AND(P399="○",OR(P400="",P401="")),AND(P399="－",OR(P400&lt;&gt;"",P401&lt;&gt;""))),"×","")</f>
        <v>×</v>
      </c>
    </row>
    <row r="400" spans="1:27" ht="22.5" customHeight="1" x14ac:dyDescent="0.4">
      <c r="B400" s="312"/>
      <c r="C400" s="629"/>
      <c r="D400" s="630"/>
      <c r="E400" s="630"/>
      <c r="F400" s="630"/>
      <c r="G400" s="630"/>
      <c r="H400" s="630"/>
      <c r="I400" s="630"/>
      <c r="J400" s="630"/>
      <c r="K400" s="630"/>
      <c r="L400" s="630"/>
      <c r="M400" s="631"/>
      <c r="N400" s="402" t="s">
        <v>321</v>
      </c>
      <c r="O400" s="403"/>
      <c r="P400" s="116"/>
      <c r="R400" s="57"/>
      <c r="S400" s="58"/>
      <c r="T400" s="45"/>
    </row>
    <row r="401" spans="1:20" ht="47.25" customHeight="1" x14ac:dyDescent="0.4">
      <c r="B401" s="312"/>
      <c r="C401" s="629"/>
      <c r="D401" s="630"/>
      <c r="E401" s="630"/>
      <c r="F401" s="630"/>
      <c r="G401" s="630"/>
      <c r="H401" s="630"/>
      <c r="I401" s="630"/>
      <c r="J401" s="630"/>
      <c r="K401" s="630"/>
      <c r="L401" s="630"/>
      <c r="M401" s="631"/>
      <c r="N401" s="402" t="s">
        <v>322</v>
      </c>
      <c r="O401" s="403"/>
      <c r="P401" s="116"/>
      <c r="R401" s="53" t="s">
        <v>101</v>
      </c>
      <c r="S401" s="53" t="s">
        <v>102</v>
      </c>
      <c r="T401" s="54" t="s">
        <v>128</v>
      </c>
    </row>
    <row r="402" spans="1:20" ht="36.75" customHeight="1" x14ac:dyDescent="0.4">
      <c r="A402" s="42" t="s">
        <v>323</v>
      </c>
      <c r="B402" s="75"/>
      <c r="C402" s="423" t="s">
        <v>324</v>
      </c>
      <c r="D402" s="424"/>
      <c r="E402" s="424"/>
      <c r="F402" s="424"/>
      <c r="G402" s="424"/>
      <c r="H402" s="424"/>
      <c r="I402" s="424"/>
      <c r="J402" s="424"/>
      <c r="K402" s="424"/>
      <c r="L402" s="424"/>
      <c r="M402" s="425"/>
      <c r="N402" s="620" t="s">
        <v>105</v>
      </c>
      <c r="O402" s="621"/>
      <c r="P402" s="295"/>
      <c r="R402" s="55" t="str">
        <f>IF(AND(R399=S399,P402="○",P403&lt;&gt;"",P404&lt;&gt;"",P405&lt;&gt;""),S402,"")</f>
        <v/>
      </c>
      <c r="S402" s="56">
        <v>5</v>
      </c>
      <c r="T402" s="55" t="str">
        <f>IF(OR(P402="",AND(P402="○",OR(P403="",P404="",P405="")),AND(P402="－",OR(P403&lt;&gt;"",P404&lt;&gt;"",P405&lt;&gt;""))),"×","")</f>
        <v>×</v>
      </c>
    </row>
    <row r="403" spans="1:20" ht="39.75" customHeight="1" x14ac:dyDescent="0.4">
      <c r="B403" s="75"/>
      <c r="C403" s="541"/>
      <c r="D403" s="546" t="s">
        <v>325</v>
      </c>
      <c r="E403" s="424"/>
      <c r="F403" s="424"/>
      <c r="G403" s="424"/>
      <c r="H403" s="424"/>
      <c r="I403" s="424"/>
      <c r="J403" s="424"/>
      <c r="K403" s="424"/>
      <c r="L403" s="424"/>
      <c r="M403" s="425"/>
      <c r="N403" s="622" t="s">
        <v>6593</v>
      </c>
      <c r="O403" s="690"/>
      <c r="P403" s="326"/>
      <c r="R403" s="57"/>
      <c r="S403" s="58"/>
      <c r="T403" s="45"/>
    </row>
    <row r="404" spans="1:20" ht="51.75" customHeight="1" x14ac:dyDescent="0.4">
      <c r="B404" s="75"/>
      <c r="C404" s="541"/>
      <c r="D404" s="625"/>
      <c r="E404" s="427"/>
      <c r="F404" s="427"/>
      <c r="G404" s="427"/>
      <c r="H404" s="427"/>
      <c r="I404" s="427"/>
      <c r="J404" s="427"/>
      <c r="K404" s="427"/>
      <c r="L404" s="427"/>
      <c r="M404" s="428"/>
      <c r="N404" s="539" t="s">
        <v>6594</v>
      </c>
      <c r="O404" s="540"/>
      <c r="P404" s="327"/>
      <c r="R404" s="57"/>
      <c r="S404" s="58"/>
      <c r="T404" s="45"/>
    </row>
    <row r="405" spans="1:20" ht="92.25" customHeight="1" x14ac:dyDescent="0.4">
      <c r="B405" s="75"/>
      <c r="C405" s="328"/>
      <c r="D405" s="538" t="s">
        <v>6595</v>
      </c>
      <c r="E405" s="424"/>
      <c r="F405" s="424"/>
      <c r="G405" s="424"/>
      <c r="H405" s="424"/>
      <c r="I405" s="424"/>
      <c r="J405" s="424"/>
      <c r="K405" s="424"/>
      <c r="L405" s="424"/>
      <c r="M405" s="425"/>
      <c r="N405" s="542" t="s">
        <v>6596</v>
      </c>
      <c r="O405" s="543"/>
      <c r="P405" s="329"/>
      <c r="R405" s="53" t="s">
        <v>101</v>
      </c>
      <c r="S405" s="53" t="s">
        <v>102</v>
      </c>
      <c r="T405" s="54" t="s">
        <v>128</v>
      </c>
    </row>
    <row r="406" spans="1:20" ht="22.5" customHeight="1" x14ac:dyDescent="0.4">
      <c r="A406" s="42" t="s">
        <v>326</v>
      </c>
      <c r="B406" s="75"/>
      <c r="C406" s="423" t="s">
        <v>327</v>
      </c>
      <c r="D406" s="424"/>
      <c r="E406" s="424"/>
      <c r="F406" s="424"/>
      <c r="G406" s="424"/>
      <c r="H406" s="424"/>
      <c r="I406" s="424"/>
      <c r="J406" s="424"/>
      <c r="K406" s="424"/>
      <c r="L406" s="424"/>
      <c r="M406" s="425"/>
      <c r="N406" s="396" t="s">
        <v>105</v>
      </c>
      <c r="O406" s="398"/>
      <c r="P406" s="295"/>
      <c r="R406" s="55" t="str">
        <f>IF(AND(P406="○",P407&lt;&gt;""),S406,"")</f>
        <v/>
      </c>
      <c r="S406" s="56">
        <v>10</v>
      </c>
      <c r="T406" s="55" t="str">
        <f>IF(OR(P406="",AND(P406="○",P407=""),AND(P406="－",P407&lt;&gt;"")),"×","")</f>
        <v>×</v>
      </c>
    </row>
    <row r="407" spans="1:20" ht="75.75" customHeight="1" x14ac:dyDescent="0.4">
      <c r="B407" s="75"/>
      <c r="C407" s="430"/>
      <c r="D407" s="431"/>
      <c r="E407" s="431"/>
      <c r="F407" s="431"/>
      <c r="G407" s="431"/>
      <c r="H407" s="431"/>
      <c r="I407" s="431"/>
      <c r="J407" s="431"/>
      <c r="K407" s="431"/>
      <c r="L407" s="431"/>
      <c r="M407" s="432"/>
      <c r="N407" s="544" t="s">
        <v>6597</v>
      </c>
      <c r="O407" s="545"/>
      <c r="P407" s="327"/>
      <c r="R407" s="57"/>
      <c r="S407" s="58"/>
      <c r="T407" s="45"/>
    </row>
    <row r="408" spans="1:20" ht="11.1" customHeight="1" x14ac:dyDescent="0.4">
      <c r="B408" s="75"/>
      <c r="C408" s="75"/>
      <c r="D408" s="75"/>
      <c r="E408" s="75"/>
      <c r="F408" s="75"/>
      <c r="G408" s="75"/>
      <c r="H408" s="75"/>
      <c r="I408" s="75"/>
      <c r="J408" s="75"/>
      <c r="K408" s="75"/>
      <c r="L408" s="75"/>
      <c r="M408" s="75"/>
      <c r="N408" s="75"/>
      <c r="O408" s="75"/>
      <c r="P408" s="75"/>
    </row>
    <row r="409" spans="1:20" ht="32.25" customHeight="1" x14ac:dyDescent="0.4">
      <c r="B409" s="76" t="s">
        <v>112</v>
      </c>
      <c r="C409" s="438" t="s">
        <v>328</v>
      </c>
      <c r="D409" s="438"/>
      <c r="E409" s="438"/>
      <c r="F409" s="438"/>
      <c r="G409" s="438"/>
      <c r="H409" s="438"/>
      <c r="I409" s="438"/>
      <c r="J409" s="438"/>
      <c r="K409" s="438"/>
      <c r="L409" s="438"/>
      <c r="M409" s="438"/>
      <c r="N409" s="438"/>
      <c r="O409" s="438"/>
      <c r="P409" s="439"/>
    </row>
    <row r="410" spans="1:20" ht="45.75" customHeight="1" x14ac:dyDescent="0.4">
      <c r="B410" s="67" t="s">
        <v>114</v>
      </c>
      <c r="C410" s="436" t="s">
        <v>329</v>
      </c>
      <c r="D410" s="436"/>
      <c r="E410" s="436"/>
      <c r="F410" s="436"/>
      <c r="G410" s="436"/>
      <c r="H410" s="436"/>
      <c r="I410" s="436"/>
      <c r="J410" s="436"/>
      <c r="K410" s="436"/>
      <c r="L410" s="436"/>
      <c r="M410" s="436"/>
      <c r="N410" s="436"/>
      <c r="O410" s="436"/>
      <c r="P410" s="440"/>
    </row>
    <row r="411" spans="1:20" ht="45.75" customHeight="1" x14ac:dyDescent="0.4">
      <c r="B411" s="67" t="s">
        <v>123</v>
      </c>
      <c r="C411" s="436" t="s">
        <v>330</v>
      </c>
      <c r="D411" s="436"/>
      <c r="E411" s="436"/>
      <c r="F411" s="436"/>
      <c r="G411" s="436"/>
      <c r="H411" s="436"/>
      <c r="I411" s="436"/>
      <c r="J411" s="436"/>
      <c r="K411" s="436"/>
      <c r="L411" s="436"/>
      <c r="M411" s="436"/>
      <c r="N411" s="436"/>
      <c r="O411" s="436"/>
      <c r="P411" s="440"/>
    </row>
    <row r="412" spans="1:20" ht="30.75" customHeight="1" x14ac:dyDescent="0.4">
      <c r="B412" s="67" t="s">
        <v>196</v>
      </c>
      <c r="C412" s="436" t="s">
        <v>331</v>
      </c>
      <c r="D412" s="436"/>
      <c r="E412" s="436"/>
      <c r="F412" s="436"/>
      <c r="G412" s="436"/>
      <c r="H412" s="436"/>
      <c r="I412" s="436"/>
      <c r="J412" s="436"/>
      <c r="K412" s="436"/>
      <c r="L412" s="436"/>
      <c r="M412" s="436"/>
      <c r="N412" s="436"/>
      <c r="O412" s="436"/>
      <c r="P412" s="440"/>
      <c r="S412" s="52" t="s">
        <v>332</v>
      </c>
    </row>
    <row r="413" spans="1:20" ht="31.5" customHeight="1" x14ac:dyDescent="0.4">
      <c r="B413" s="67" t="s">
        <v>197</v>
      </c>
      <c r="C413" s="436" t="s">
        <v>333</v>
      </c>
      <c r="D413" s="436"/>
      <c r="E413" s="436"/>
      <c r="F413" s="436"/>
      <c r="G413" s="436"/>
      <c r="H413" s="436"/>
      <c r="I413" s="436"/>
      <c r="J413" s="436"/>
      <c r="K413" s="436"/>
      <c r="L413" s="436"/>
      <c r="M413" s="436"/>
      <c r="N413" s="436"/>
      <c r="O413" s="436"/>
      <c r="P413" s="440"/>
      <c r="S413" s="52"/>
    </row>
    <row r="414" spans="1:20" ht="32.25" customHeight="1" x14ac:dyDescent="0.4">
      <c r="B414" s="67" t="s">
        <v>198</v>
      </c>
      <c r="C414" s="614" t="s">
        <v>6560</v>
      </c>
      <c r="D414" s="614"/>
      <c r="E414" s="614"/>
      <c r="F414" s="614"/>
      <c r="G414" s="614"/>
      <c r="H414" s="614"/>
      <c r="I414" s="614"/>
      <c r="J414" s="614"/>
      <c r="K414" s="614"/>
      <c r="L414" s="614"/>
      <c r="M414" s="614"/>
      <c r="N414" s="614"/>
      <c r="O414" s="614"/>
      <c r="P414" s="615"/>
    </row>
    <row r="415" spans="1:20" s="214" customFormat="1" ht="23.25" customHeight="1" x14ac:dyDescent="0.4">
      <c r="A415" s="213"/>
      <c r="B415" s="537"/>
      <c r="C415" s="626"/>
      <c r="D415" s="626"/>
      <c r="E415" s="626"/>
      <c r="F415" s="626"/>
      <c r="G415" s="626"/>
      <c r="H415" s="626"/>
      <c r="I415" s="626"/>
      <c r="J415" s="626"/>
      <c r="K415" s="626"/>
      <c r="L415" s="626"/>
      <c r="M415" s="626"/>
      <c r="N415" s="626"/>
      <c r="O415" s="626"/>
      <c r="P415" s="626"/>
    </row>
    <row r="416" spans="1:20" s="214" customFormat="1" ht="11.1" customHeight="1" x14ac:dyDescent="0.4">
      <c r="A416" s="213"/>
      <c r="B416" s="330"/>
      <c r="C416" s="330"/>
      <c r="D416" s="330"/>
      <c r="E416" s="330"/>
      <c r="F416" s="330"/>
      <c r="G416" s="330"/>
      <c r="H416" s="330"/>
      <c r="I416" s="330"/>
      <c r="J416" s="330"/>
      <c r="K416" s="330"/>
      <c r="L416" s="330"/>
      <c r="M416" s="330"/>
      <c r="N416" s="330"/>
      <c r="O416" s="330"/>
      <c r="P416" s="330"/>
    </row>
    <row r="417" spans="1:20" ht="21" customHeight="1" x14ac:dyDescent="0.4">
      <c r="B417" s="379" t="s">
        <v>334</v>
      </c>
      <c r="C417" s="379"/>
      <c r="D417" s="379"/>
      <c r="E417" s="379"/>
      <c r="F417" s="379"/>
      <c r="G417" s="379"/>
      <c r="H417" s="379"/>
      <c r="I417" s="379"/>
      <c r="J417" s="379"/>
      <c r="K417" s="379"/>
      <c r="L417" s="379"/>
      <c r="M417" s="379"/>
      <c r="N417" s="379"/>
      <c r="O417" s="379"/>
      <c r="P417" s="379"/>
    </row>
    <row r="418" spans="1:20" ht="21" customHeight="1" x14ac:dyDescent="0.4">
      <c r="B418" s="75"/>
      <c r="C418" s="411" t="s">
        <v>36</v>
      </c>
      <c r="D418" s="412"/>
      <c r="E418" s="412"/>
      <c r="F418" s="412"/>
      <c r="G418" s="412"/>
      <c r="H418" s="412"/>
      <c r="I418" s="412"/>
      <c r="J418" s="412"/>
      <c r="K418" s="412"/>
      <c r="L418" s="412"/>
      <c r="M418" s="412"/>
      <c r="N418" s="412"/>
      <c r="O418" s="413"/>
      <c r="P418" s="271" t="s">
        <v>37</v>
      </c>
      <c r="R418" s="53"/>
      <c r="S418" s="53"/>
      <c r="T418" s="54"/>
    </row>
    <row r="419" spans="1:20" ht="35.1" customHeight="1" x14ac:dyDescent="0.4">
      <c r="A419" s="42" t="s">
        <v>335</v>
      </c>
      <c r="B419" s="75"/>
      <c r="C419" s="455" t="s">
        <v>336</v>
      </c>
      <c r="D419" s="456"/>
      <c r="E419" s="456"/>
      <c r="F419" s="456"/>
      <c r="G419" s="456"/>
      <c r="H419" s="456"/>
      <c r="I419" s="456"/>
      <c r="J419" s="456"/>
      <c r="K419" s="456"/>
      <c r="L419" s="456"/>
      <c r="M419" s="456"/>
      <c r="N419" s="456"/>
      <c r="O419" s="509"/>
      <c r="P419" s="287"/>
      <c r="S419" s="45"/>
    </row>
    <row r="420" spans="1:20" ht="63.75" customHeight="1" x14ac:dyDescent="0.4">
      <c r="A420" s="42" t="s">
        <v>337</v>
      </c>
      <c r="B420" s="331"/>
      <c r="C420" s="455" t="s">
        <v>6639</v>
      </c>
      <c r="D420" s="456"/>
      <c r="E420" s="456"/>
      <c r="F420" s="456"/>
      <c r="G420" s="456"/>
      <c r="H420" s="456"/>
      <c r="I420" s="456"/>
      <c r="J420" s="456"/>
      <c r="K420" s="456"/>
      <c r="L420" s="456"/>
      <c r="M420" s="456"/>
      <c r="N420" s="456"/>
      <c r="O420" s="509"/>
      <c r="P420" s="287"/>
      <c r="S420" s="56"/>
    </row>
    <row r="421" spans="1:20" s="214" customFormat="1" ht="11.1" customHeight="1" x14ac:dyDescent="0.4">
      <c r="A421" s="213"/>
      <c r="B421" s="626"/>
      <c r="C421" s="537"/>
      <c r="D421" s="537"/>
      <c r="E421" s="537"/>
      <c r="F421" s="537"/>
      <c r="G421" s="537"/>
      <c r="H421" s="537"/>
      <c r="I421" s="537"/>
      <c r="J421" s="537"/>
      <c r="K421" s="537"/>
      <c r="L421" s="537"/>
      <c r="M421" s="537"/>
      <c r="N421" s="537"/>
      <c r="O421" s="537"/>
      <c r="P421" s="537"/>
    </row>
    <row r="422" spans="1:20" ht="21" customHeight="1" x14ac:dyDescent="0.4">
      <c r="B422" s="624" t="s">
        <v>338</v>
      </c>
      <c r="C422" s="624"/>
      <c r="D422" s="624"/>
      <c r="E422" s="624"/>
      <c r="F422" s="624"/>
      <c r="G422" s="624"/>
      <c r="H422" s="624"/>
      <c r="I422" s="624"/>
      <c r="J422" s="624"/>
      <c r="K422" s="624"/>
      <c r="L422" s="624"/>
      <c r="M422" s="624"/>
      <c r="N422" s="624"/>
      <c r="O422" s="624"/>
      <c r="P422" s="624"/>
    </row>
    <row r="423" spans="1:20" ht="21" customHeight="1" x14ac:dyDescent="0.4">
      <c r="B423" s="569" t="s">
        <v>339</v>
      </c>
      <c r="C423" s="569"/>
      <c r="D423" s="569"/>
      <c r="E423" s="569"/>
      <c r="F423" s="569"/>
      <c r="G423" s="569"/>
      <c r="H423" s="569"/>
      <c r="I423" s="569"/>
      <c r="J423" s="569"/>
      <c r="K423" s="569"/>
      <c r="L423" s="569"/>
      <c r="M423" s="569"/>
      <c r="N423" s="569"/>
      <c r="O423" s="569"/>
      <c r="P423" s="569"/>
    </row>
    <row r="424" spans="1:20" ht="21" customHeight="1" x14ac:dyDescent="0.4">
      <c r="B424" s="379" t="s">
        <v>340</v>
      </c>
      <c r="C424" s="379"/>
      <c r="D424" s="379"/>
      <c r="E424" s="379"/>
      <c r="F424" s="379"/>
      <c r="G424" s="379"/>
      <c r="H424" s="379"/>
      <c r="I424" s="379"/>
      <c r="J424" s="379"/>
      <c r="K424" s="379"/>
      <c r="L424" s="379"/>
      <c r="M424" s="379"/>
      <c r="N424" s="379"/>
      <c r="O424" s="379"/>
      <c r="P424" s="379"/>
    </row>
    <row r="425" spans="1:20" ht="21" customHeight="1" x14ac:dyDescent="0.4">
      <c r="B425" s="75"/>
      <c r="C425" s="411" t="s">
        <v>36</v>
      </c>
      <c r="D425" s="412"/>
      <c r="E425" s="412"/>
      <c r="F425" s="412"/>
      <c r="G425" s="412"/>
      <c r="H425" s="412"/>
      <c r="I425" s="412"/>
      <c r="J425" s="412"/>
      <c r="K425" s="412"/>
      <c r="L425" s="412"/>
      <c r="M425" s="412"/>
      <c r="N425" s="412"/>
      <c r="O425" s="413"/>
      <c r="P425" s="78" t="s">
        <v>341</v>
      </c>
    </row>
    <row r="426" spans="1:20" ht="21" customHeight="1" x14ac:dyDescent="0.4">
      <c r="A426" s="42" t="s">
        <v>342</v>
      </c>
      <c r="B426" s="312"/>
      <c r="C426" s="405" t="s">
        <v>343</v>
      </c>
      <c r="D426" s="406"/>
      <c r="E426" s="406"/>
      <c r="F426" s="406"/>
      <c r="G426" s="406"/>
      <c r="H426" s="406"/>
      <c r="I426" s="406"/>
      <c r="J426" s="406"/>
      <c r="K426" s="406"/>
      <c r="L426" s="406"/>
      <c r="M426" s="406"/>
      <c r="N426" s="406"/>
      <c r="O426" s="407"/>
      <c r="P426" s="471"/>
    </row>
    <row r="427" spans="1:20" ht="30.75" customHeight="1" x14ac:dyDescent="0.4">
      <c r="B427" s="312"/>
      <c r="C427" s="408"/>
      <c r="D427" s="409"/>
      <c r="E427" s="409"/>
      <c r="F427" s="409"/>
      <c r="G427" s="409"/>
      <c r="H427" s="409"/>
      <c r="I427" s="409"/>
      <c r="J427" s="409"/>
      <c r="K427" s="409"/>
      <c r="L427" s="409"/>
      <c r="M427" s="409"/>
      <c r="N427" s="409"/>
      <c r="O427" s="410"/>
      <c r="P427" s="472"/>
    </row>
    <row r="428" spans="1:20" ht="32.25" customHeight="1" x14ac:dyDescent="0.4">
      <c r="B428" s="312"/>
      <c r="C428" s="485"/>
      <c r="D428" s="455" t="s">
        <v>344</v>
      </c>
      <c r="E428" s="456"/>
      <c r="F428" s="456"/>
      <c r="G428" s="456"/>
      <c r="H428" s="456"/>
      <c r="I428" s="456"/>
      <c r="J428" s="456"/>
      <c r="K428" s="456"/>
      <c r="L428" s="456"/>
      <c r="M428" s="456"/>
      <c r="N428" s="456"/>
      <c r="O428" s="509"/>
      <c r="P428" s="472"/>
    </row>
    <row r="429" spans="1:20" ht="33.75" customHeight="1" x14ac:dyDescent="0.4">
      <c r="B429" s="312"/>
      <c r="C429" s="485"/>
      <c r="D429" s="455" t="s">
        <v>345</v>
      </c>
      <c r="E429" s="456"/>
      <c r="F429" s="456"/>
      <c r="G429" s="456"/>
      <c r="H429" s="456"/>
      <c r="I429" s="456"/>
      <c r="J429" s="456"/>
      <c r="K429" s="456"/>
      <c r="L429" s="456"/>
      <c r="M429" s="456"/>
      <c r="N429" s="456"/>
      <c r="O429" s="509"/>
      <c r="P429" s="472"/>
    </row>
    <row r="430" spans="1:20" ht="34.5" customHeight="1" x14ac:dyDescent="0.4">
      <c r="B430" s="75"/>
      <c r="C430" s="485"/>
      <c r="D430" s="455" t="s">
        <v>346</v>
      </c>
      <c r="E430" s="456"/>
      <c r="F430" s="456"/>
      <c r="G430" s="456"/>
      <c r="H430" s="456"/>
      <c r="I430" s="456"/>
      <c r="J430" s="456"/>
      <c r="K430" s="456"/>
      <c r="L430" s="456"/>
      <c r="M430" s="456"/>
      <c r="N430" s="456"/>
      <c r="O430" s="509"/>
      <c r="P430" s="472"/>
      <c r="R430" s="57"/>
      <c r="S430" s="58"/>
      <c r="T430" s="45"/>
    </row>
    <row r="431" spans="1:20" ht="33" customHeight="1" x14ac:dyDescent="0.4">
      <c r="B431" s="75"/>
      <c r="C431" s="485"/>
      <c r="D431" s="455" t="s">
        <v>347</v>
      </c>
      <c r="E431" s="456"/>
      <c r="F431" s="456"/>
      <c r="G431" s="456"/>
      <c r="H431" s="456"/>
      <c r="I431" s="456"/>
      <c r="J431" s="456"/>
      <c r="K431" s="456"/>
      <c r="L431" s="456"/>
      <c r="M431" s="456"/>
      <c r="N431" s="456"/>
      <c r="O431" s="509"/>
      <c r="P431" s="472"/>
    </row>
    <row r="432" spans="1:20" ht="33" customHeight="1" x14ac:dyDescent="0.4">
      <c r="B432" s="75"/>
      <c r="C432" s="486"/>
      <c r="D432" s="455" t="s">
        <v>348</v>
      </c>
      <c r="E432" s="456"/>
      <c r="F432" s="456"/>
      <c r="G432" s="456"/>
      <c r="H432" s="456"/>
      <c r="I432" s="456"/>
      <c r="J432" s="456"/>
      <c r="K432" s="456"/>
      <c r="L432" s="456"/>
      <c r="M432" s="456"/>
      <c r="N432" s="456"/>
      <c r="O432" s="509"/>
      <c r="P432" s="476"/>
      <c r="R432" s="57"/>
      <c r="S432" s="58"/>
      <c r="T432" s="45"/>
    </row>
    <row r="433" spans="1:21" ht="39.950000000000003" customHeight="1" x14ac:dyDescent="0.4">
      <c r="A433" s="42" t="s">
        <v>349</v>
      </c>
      <c r="B433" s="75"/>
      <c r="C433" s="608" t="s">
        <v>350</v>
      </c>
      <c r="D433" s="549"/>
      <c r="E433" s="549"/>
      <c r="F433" s="549"/>
      <c r="G433" s="549"/>
      <c r="H433" s="549"/>
      <c r="I433" s="549"/>
      <c r="J433" s="549"/>
      <c r="K433" s="549"/>
      <c r="L433" s="549"/>
      <c r="M433" s="549"/>
      <c r="N433" s="549"/>
      <c r="O433" s="550"/>
      <c r="P433" s="288"/>
    </row>
    <row r="434" spans="1:21" ht="54.95" customHeight="1" x14ac:dyDescent="0.4">
      <c r="A434" s="42" t="s">
        <v>351</v>
      </c>
      <c r="B434" s="75"/>
      <c r="C434" s="608" t="s">
        <v>352</v>
      </c>
      <c r="D434" s="549"/>
      <c r="E434" s="549"/>
      <c r="F434" s="549"/>
      <c r="G434" s="549"/>
      <c r="H434" s="549"/>
      <c r="I434" s="549"/>
      <c r="J434" s="549"/>
      <c r="K434" s="549"/>
      <c r="L434" s="549"/>
      <c r="M434" s="549"/>
      <c r="N434" s="549"/>
      <c r="O434" s="550"/>
      <c r="P434" s="332"/>
      <c r="R434" s="57"/>
      <c r="S434" s="58"/>
      <c r="T434" s="45"/>
    </row>
    <row r="435" spans="1:21" ht="39.950000000000003" customHeight="1" x14ac:dyDescent="0.4">
      <c r="A435" s="42" t="s">
        <v>353</v>
      </c>
      <c r="B435" s="75"/>
      <c r="C435" s="608" t="s">
        <v>354</v>
      </c>
      <c r="D435" s="549"/>
      <c r="E435" s="549"/>
      <c r="F435" s="549"/>
      <c r="G435" s="549"/>
      <c r="H435" s="549"/>
      <c r="I435" s="549"/>
      <c r="J435" s="549"/>
      <c r="K435" s="549"/>
      <c r="L435" s="549"/>
      <c r="M435" s="549"/>
      <c r="N435" s="549"/>
      <c r="O435" s="550"/>
      <c r="P435" s="288"/>
    </row>
    <row r="436" spans="1:21" ht="54.95" customHeight="1" x14ac:dyDescent="0.4">
      <c r="A436" s="42" t="s">
        <v>355</v>
      </c>
      <c r="B436" s="75"/>
      <c r="C436" s="608" t="s">
        <v>356</v>
      </c>
      <c r="D436" s="549"/>
      <c r="E436" s="549"/>
      <c r="F436" s="549"/>
      <c r="G436" s="549"/>
      <c r="H436" s="549"/>
      <c r="I436" s="549"/>
      <c r="J436" s="549"/>
      <c r="K436" s="549"/>
      <c r="L436" s="549"/>
      <c r="M436" s="549"/>
      <c r="N436" s="549"/>
      <c r="O436" s="550"/>
      <c r="P436" s="332"/>
      <c r="R436" s="57"/>
      <c r="S436" s="58"/>
      <c r="T436" s="45"/>
    </row>
    <row r="437" spans="1:21" ht="39.950000000000003" customHeight="1" x14ac:dyDescent="0.4">
      <c r="A437" s="42" t="s">
        <v>357</v>
      </c>
      <c r="B437" s="75"/>
      <c r="C437" s="608" t="s">
        <v>358</v>
      </c>
      <c r="D437" s="549"/>
      <c r="E437" s="549"/>
      <c r="F437" s="549"/>
      <c r="G437" s="549"/>
      <c r="H437" s="549"/>
      <c r="I437" s="549"/>
      <c r="J437" s="549"/>
      <c r="K437" s="549"/>
      <c r="L437" s="549"/>
      <c r="M437" s="549"/>
      <c r="N437" s="549"/>
      <c r="O437" s="550"/>
      <c r="P437" s="332"/>
      <c r="R437" s="57"/>
      <c r="S437" s="58"/>
      <c r="T437" s="45"/>
    </row>
    <row r="438" spans="1:21" ht="39.950000000000003" customHeight="1" x14ac:dyDescent="0.4">
      <c r="A438" s="42" t="s">
        <v>359</v>
      </c>
      <c r="B438" s="331"/>
      <c r="C438" s="608" t="s">
        <v>360</v>
      </c>
      <c r="D438" s="549"/>
      <c r="E438" s="549"/>
      <c r="F438" s="549"/>
      <c r="G438" s="549"/>
      <c r="H438" s="549"/>
      <c r="I438" s="549"/>
      <c r="J438" s="549"/>
      <c r="K438" s="549"/>
      <c r="L438" s="549"/>
      <c r="M438" s="549"/>
      <c r="N438" s="549"/>
      <c r="O438" s="550"/>
      <c r="P438" s="332"/>
      <c r="R438" s="57"/>
      <c r="S438" s="58"/>
      <c r="T438" s="45"/>
    </row>
    <row r="439" spans="1:21" s="214" customFormat="1" ht="11.1" customHeight="1" x14ac:dyDescent="0.4">
      <c r="A439" s="213"/>
      <c r="B439" s="626"/>
      <c r="C439" s="537"/>
      <c r="D439" s="537"/>
      <c r="E439" s="537"/>
      <c r="F439" s="537"/>
      <c r="G439" s="537"/>
      <c r="H439" s="537"/>
      <c r="I439" s="537"/>
      <c r="J439" s="537"/>
      <c r="K439" s="537"/>
      <c r="L439" s="537"/>
      <c r="M439" s="537"/>
      <c r="N439" s="537"/>
      <c r="O439" s="537"/>
      <c r="P439" s="537"/>
    </row>
    <row r="440" spans="1:21" ht="21" customHeight="1" x14ac:dyDescent="0.4">
      <c r="B440" s="569" t="s">
        <v>361</v>
      </c>
      <c r="C440" s="569"/>
      <c r="D440" s="569"/>
      <c r="E440" s="569"/>
      <c r="F440" s="569"/>
      <c r="G440" s="569"/>
      <c r="H440" s="569"/>
      <c r="I440" s="569"/>
      <c r="J440" s="569"/>
      <c r="K440" s="569"/>
      <c r="L440" s="569"/>
      <c r="M440" s="569"/>
      <c r="N440" s="569"/>
      <c r="O440" s="569"/>
      <c r="P440" s="569"/>
    </row>
    <row r="441" spans="1:21" ht="21" customHeight="1" x14ac:dyDescent="0.4">
      <c r="B441" s="379" t="s">
        <v>362</v>
      </c>
      <c r="C441" s="379"/>
      <c r="D441" s="379"/>
      <c r="E441" s="379"/>
      <c r="F441" s="379"/>
      <c r="G441" s="379"/>
      <c r="H441" s="379"/>
      <c r="I441" s="379"/>
      <c r="J441" s="379"/>
      <c r="K441" s="379"/>
      <c r="L441" s="379"/>
      <c r="M441" s="379"/>
      <c r="N441" s="379"/>
      <c r="O441" s="379"/>
      <c r="P441" s="379"/>
    </row>
    <row r="442" spans="1:21" ht="21" customHeight="1" x14ac:dyDescent="0.4">
      <c r="B442" s="75"/>
      <c r="C442" s="411" t="s">
        <v>36</v>
      </c>
      <c r="D442" s="412"/>
      <c r="E442" s="412"/>
      <c r="F442" s="412"/>
      <c r="G442" s="412"/>
      <c r="H442" s="412"/>
      <c r="I442" s="412"/>
      <c r="J442" s="412"/>
      <c r="K442" s="412"/>
      <c r="L442" s="412"/>
      <c r="M442" s="413"/>
      <c r="N442" s="402" t="s">
        <v>127</v>
      </c>
      <c r="O442" s="403"/>
      <c r="P442" s="404"/>
      <c r="R442" s="53" t="s">
        <v>101</v>
      </c>
      <c r="S442" s="53" t="s">
        <v>102</v>
      </c>
      <c r="T442" s="178" t="s">
        <v>363</v>
      </c>
    </row>
    <row r="443" spans="1:21" ht="31.5" customHeight="1" x14ac:dyDescent="0.4">
      <c r="A443" s="42" t="s">
        <v>364</v>
      </c>
      <c r="B443" s="75"/>
      <c r="C443" s="691" t="s">
        <v>6598</v>
      </c>
      <c r="D443" s="692"/>
      <c r="E443" s="692"/>
      <c r="F443" s="692"/>
      <c r="G443" s="692"/>
      <c r="H443" s="692"/>
      <c r="I443" s="692"/>
      <c r="J443" s="692"/>
      <c r="K443" s="692"/>
      <c r="L443" s="692"/>
      <c r="M443" s="693"/>
      <c r="N443" s="669" t="s">
        <v>105</v>
      </c>
      <c r="O443" s="670"/>
      <c r="P443" s="643"/>
      <c r="R443" s="177" t="str">
        <f>IF(AND(P443&lt;&gt;"",P443&lt;&gt;"－",P445&lt;&gt;""),S443,"")</f>
        <v/>
      </c>
      <c r="S443" s="56">
        <v>5</v>
      </c>
      <c r="T443" s="177" t="str">
        <f>IF(OR(P443="",AND(AND(P443&lt;&gt;"",P443&lt;&gt;"－"),OR(P445="",COUNTIF(P446:P447,"○")&lt;&gt;0,P448&lt;&gt;"",COUNTA(P450:P452)&lt;&gt;0,P453="○")),AND(P443="－",P445&lt;&gt;"")),"×","")</f>
        <v>×</v>
      </c>
    </row>
    <row r="444" spans="1:21" ht="21" customHeight="1" x14ac:dyDescent="0.4">
      <c r="B444" s="75"/>
      <c r="C444" s="694"/>
      <c r="D444" s="695"/>
      <c r="E444" s="695"/>
      <c r="F444" s="695"/>
      <c r="G444" s="695"/>
      <c r="H444" s="695"/>
      <c r="I444" s="695"/>
      <c r="J444" s="695"/>
      <c r="K444" s="695"/>
      <c r="L444" s="695"/>
      <c r="M444" s="696"/>
      <c r="N444" s="671"/>
      <c r="O444" s="672"/>
      <c r="P444" s="644"/>
      <c r="R444" s="200" t="str">
        <f>IF(AND(AND(P443&lt;&gt;"",P443&lt;&gt;"－"),P446="○"),"①と②は同時に得点できません。","")</f>
        <v/>
      </c>
      <c r="S444" s="53"/>
      <c r="U444" s="178"/>
    </row>
    <row r="445" spans="1:21" ht="82.5" customHeight="1" x14ac:dyDescent="0.4">
      <c r="B445" s="75"/>
      <c r="C445" s="697"/>
      <c r="D445" s="698"/>
      <c r="E445" s="698"/>
      <c r="F445" s="698"/>
      <c r="G445" s="698"/>
      <c r="H445" s="698"/>
      <c r="I445" s="698"/>
      <c r="J445" s="698"/>
      <c r="K445" s="698"/>
      <c r="L445" s="698"/>
      <c r="M445" s="699"/>
      <c r="N445" s="622" t="s">
        <v>6599</v>
      </c>
      <c r="O445" s="623"/>
      <c r="P445" s="329"/>
      <c r="R445" s="53" t="s">
        <v>101</v>
      </c>
      <c r="S445" s="53" t="s">
        <v>102</v>
      </c>
      <c r="T445" s="178" t="s">
        <v>365</v>
      </c>
    </row>
    <row r="446" spans="1:21" ht="83.25" customHeight="1" x14ac:dyDescent="0.4">
      <c r="B446" s="75"/>
      <c r="C446" s="408" t="s">
        <v>366</v>
      </c>
      <c r="D446" s="409"/>
      <c r="E446" s="409"/>
      <c r="F446" s="409"/>
      <c r="G446" s="409"/>
      <c r="H446" s="409"/>
      <c r="I446" s="409"/>
      <c r="J446" s="409"/>
      <c r="K446" s="409"/>
      <c r="L446" s="409"/>
      <c r="M446" s="410"/>
      <c r="N446" s="620" t="s">
        <v>105</v>
      </c>
      <c r="O446" s="621"/>
      <c r="P446" s="295"/>
      <c r="R446" s="55" t="str">
        <f>IF(AND(R443&lt;&gt;S443,P446="○",P447="○",P448&lt;&gt;"",COUNTA(P450:P452)=3,P453="○"),S446,"")</f>
        <v/>
      </c>
      <c r="S446" s="56">
        <v>5</v>
      </c>
      <c r="T446" s="177" t="str">
        <f>IF(OR(P446="",AND(P446="○",OR(P445&lt;&gt;"",COUNTA(P447:P448)=0,COUNTA(P450:P453)=0,AND(P443&lt;&gt;"",P443&lt;&gt;"－"))),AND(P446="－",OR(COUNTA(P447:P448)&lt;&gt;0,COUNTA(P450:P453)&lt;&gt;0))),"×","")</f>
        <v>×</v>
      </c>
    </row>
    <row r="447" spans="1:21" ht="22.5" customHeight="1" x14ac:dyDescent="0.4">
      <c r="B447" s="75"/>
      <c r="C447" s="333"/>
      <c r="D447" s="423" t="s">
        <v>367</v>
      </c>
      <c r="E447" s="424"/>
      <c r="F447" s="424"/>
      <c r="G447" s="424"/>
      <c r="H447" s="424"/>
      <c r="I447" s="424"/>
      <c r="J447" s="424"/>
      <c r="K447" s="424"/>
      <c r="L447" s="424"/>
      <c r="M447" s="425"/>
      <c r="N447" s="620" t="s">
        <v>105</v>
      </c>
      <c r="O447" s="621"/>
      <c r="P447" s="295"/>
      <c r="R447" s="201" t="str">
        <f>IF(AND(AND(P443&lt;&gt;"",P443&lt;&gt;"－"),P446="○"),"①と②は同時に得点できません。","")</f>
        <v/>
      </c>
      <c r="S447" s="58"/>
      <c r="T447" s="45"/>
    </row>
    <row r="448" spans="1:21" ht="70.5" customHeight="1" x14ac:dyDescent="0.4">
      <c r="B448" s="75"/>
      <c r="C448" s="333"/>
      <c r="D448" s="426"/>
      <c r="E448" s="427"/>
      <c r="F448" s="427"/>
      <c r="G448" s="427"/>
      <c r="H448" s="427"/>
      <c r="I448" s="427"/>
      <c r="J448" s="427"/>
      <c r="K448" s="427"/>
      <c r="L448" s="427"/>
      <c r="M448" s="428"/>
      <c r="N448" s="622" t="s">
        <v>6599</v>
      </c>
      <c r="O448" s="623"/>
      <c r="P448" s="334"/>
      <c r="R448" s="57"/>
      <c r="S448" s="58"/>
      <c r="T448" s="45"/>
    </row>
    <row r="449" spans="1:26" ht="34.5" customHeight="1" x14ac:dyDescent="0.4">
      <c r="B449" s="75"/>
      <c r="C449" s="333"/>
      <c r="D449" s="423" t="s">
        <v>368</v>
      </c>
      <c r="E449" s="424"/>
      <c r="F449" s="424"/>
      <c r="G449" s="424"/>
      <c r="H449" s="424"/>
      <c r="I449" s="424"/>
      <c r="J449" s="424"/>
      <c r="K449" s="424"/>
      <c r="L449" s="424"/>
      <c r="M449" s="425"/>
      <c r="N449" s="622" t="s">
        <v>6600</v>
      </c>
      <c r="O449" s="567"/>
      <c r="P449" s="568"/>
      <c r="R449" s="57"/>
      <c r="S449" s="58"/>
      <c r="T449" s="45"/>
    </row>
    <row r="450" spans="1:26" ht="36" customHeight="1" x14ac:dyDescent="0.4">
      <c r="B450" s="63"/>
      <c r="C450" s="333"/>
      <c r="D450" s="426"/>
      <c r="E450" s="427"/>
      <c r="F450" s="427"/>
      <c r="G450" s="427"/>
      <c r="H450" s="427"/>
      <c r="I450" s="427"/>
      <c r="J450" s="427"/>
      <c r="K450" s="427"/>
      <c r="L450" s="427"/>
      <c r="M450" s="428"/>
      <c r="N450" s="641">
        <v>1</v>
      </c>
      <c r="O450" s="642"/>
      <c r="P450" s="335"/>
      <c r="R450" s="53"/>
      <c r="S450" s="53"/>
      <c r="T450" s="54" t="str">
        <f>IF(P446="○",IF(AND(P450&lt;&gt;"",P451&lt;&gt;"",P452&lt;&gt;""),"","未入力あり"),"")</f>
        <v/>
      </c>
      <c r="U450" s="54"/>
      <c r="V450" s="54"/>
      <c r="W450" s="54"/>
      <c r="X450" s="54"/>
      <c r="Y450" s="54"/>
      <c r="Z450" s="54"/>
    </row>
    <row r="451" spans="1:26" ht="36" customHeight="1" x14ac:dyDescent="0.4">
      <c r="B451" s="63"/>
      <c r="C451" s="336"/>
      <c r="D451" s="426"/>
      <c r="E451" s="427"/>
      <c r="F451" s="427"/>
      <c r="G451" s="427"/>
      <c r="H451" s="427"/>
      <c r="I451" s="427"/>
      <c r="J451" s="427"/>
      <c r="K451" s="427"/>
      <c r="L451" s="427"/>
      <c r="M451" s="428"/>
      <c r="N451" s="641">
        <v>2</v>
      </c>
      <c r="O451" s="642"/>
      <c r="P451" s="335"/>
      <c r="R451" s="53"/>
      <c r="S451" s="53"/>
      <c r="T451" s="54"/>
      <c r="U451" s="54"/>
      <c r="V451" s="54"/>
      <c r="W451" s="54"/>
      <c r="X451" s="54"/>
      <c r="Y451" s="54"/>
      <c r="Z451" s="54"/>
    </row>
    <row r="452" spans="1:26" ht="36" customHeight="1" x14ac:dyDescent="0.4">
      <c r="B452" s="63"/>
      <c r="C452" s="333"/>
      <c r="D452" s="430"/>
      <c r="E452" s="431"/>
      <c r="F452" s="431"/>
      <c r="G452" s="431"/>
      <c r="H452" s="431"/>
      <c r="I452" s="431"/>
      <c r="J452" s="431"/>
      <c r="K452" s="431"/>
      <c r="L452" s="431"/>
      <c r="M452" s="432"/>
      <c r="N452" s="641">
        <v>3</v>
      </c>
      <c r="O452" s="642"/>
      <c r="P452" s="335"/>
      <c r="R452" s="53"/>
      <c r="S452" s="53"/>
      <c r="T452" s="54"/>
      <c r="U452" s="54"/>
      <c r="V452" s="54"/>
      <c r="W452" s="54"/>
      <c r="X452" s="54"/>
      <c r="Y452" s="54"/>
      <c r="Z452" s="54"/>
    </row>
    <row r="453" spans="1:26" ht="109.5" customHeight="1" x14ac:dyDescent="0.4">
      <c r="B453" s="93"/>
      <c r="C453" s="333"/>
      <c r="D453" s="423" t="s">
        <v>369</v>
      </c>
      <c r="E453" s="424"/>
      <c r="F453" s="424"/>
      <c r="G453" s="424"/>
      <c r="H453" s="424"/>
      <c r="I453" s="424"/>
      <c r="J453" s="424"/>
      <c r="K453" s="424"/>
      <c r="L453" s="424"/>
      <c r="M453" s="425"/>
      <c r="N453" s="620" t="s">
        <v>105</v>
      </c>
      <c r="O453" s="621"/>
      <c r="P453" s="295"/>
      <c r="R453" s="57"/>
      <c r="S453" s="58"/>
      <c r="T453" s="45"/>
    </row>
    <row r="454" spans="1:26" ht="34.35" customHeight="1" x14ac:dyDescent="0.4">
      <c r="A454" s="42" t="s">
        <v>370</v>
      </c>
      <c r="B454" s="63"/>
      <c r="C454" s="405" t="s">
        <v>371</v>
      </c>
      <c r="D454" s="406"/>
      <c r="E454" s="406"/>
      <c r="F454" s="406"/>
      <c r="G454" s="406"/>
      <c r="H454" s="406"/>
      <c r="I454" s="406"/>
      <c r="J454" s="406"/>
      <c r="K454" s="406"/>
      <c r="L454" s="406"/>
      <c r="M454" s="407"/>
      <c r="N454" s="637"/>
      <c r="O454" s="638"/>
      <c r="P454" s="639"/>
      <c r="R454" s="53" t="s">
        <v>101</v>
      </c>
      <c r="S454" s="53" t="s">
        <v>102</v>
      </c>
      <c r="T454" s="54" t="s">
        <v>128</v>
      </c>
      <c r="U454" s="54"/>
      <c r="V454" s="54"/>
      <c r="W454" s="54"/>
      <c r="X454" s="54"/>
      <c r="Y454" s="54"/>
      <c r="Z454" s="54"/>
    </row>
    <row r="455" spans="1:26" ht="22.5" customHeight="1" x14ac:dyDescent="0.4">
      <c r="A455" s="166"/>
      <c r="B455" s="63"/>
      <c r="C455" s="333"/>
      <c r="D455" s="423" t="s">
        <v>6601</v>
      </c>
      <c r="E455" s="424"/>
      <c r="F455" s="424"/>
      <c r="G455" s="424"/>
      <c r="H455" s="424"/>
      <c r="I455" s="424"/>
      <c r="J455" s="424"/>
      <c r="K455" s="424"/>
      <c r="L455" s="424"/>
      <c r="M455" s="425"/>
      <c r="N455" s="534" t="s">
        <v>105</v>
      </c>
      <c r="O455" s="535"/>
      <c r="P455" s="295"/>
      <c r="R455" s="177" t="str">
        <f>IF(AND(OR(R443&lt;&gt;"",R446&lt;&gt;""),P455="○",P456&lt;&gt;"",P457&lt;&gt;"",P458="○",P459&lt;&gt;"",P460&lt;&gt;""),S455,"")</f>
        <v/>
      </c>
      <c r="S455" s="56">
        <v>2</v>
      </c>
      <c r="T455" s="55" t="str">
        <f>IF(OR(P455="",AND(P455="○",OR(P456="",P457="")),AND(P455="－",OR(P456&lt;&gt;"",P457&lt;&gt;"")),P458="",AND(P458="○",OR(P459="",P460="")),AND(P458="－",OR(P459&lt;&gt;"",P460&lt;&gt;""))),"×","")</f>
        <v>×</v>
      </c>
    </row>
    <row r="456" spans="1:26" ht="66" customHeight="1" x14ac:dyDescent="0.4">
      <c r="B456" s="63"/>
      <c r="C456" s="333"/>
      <c r="D456" s="426"/>
      <c r="E456" s="427"/>
      <c r="F456" s="427"/>
      <c r="G456" s="427"/>
      <c r="H456" s="427"/>
      <c r="I456" s="427"/>
      <c r="J456" s="427"/>
      <c r="K456" s="427"/>
      <c r="L456" s="427"/>
      <c r="M456" s="428"/>
      <c r="N456" s="622" t="s">
        <v>6602</v>
      </c>
      <c r="O456" s="567"/>
      <c r="P456" s="193"/>
      <c r="R456" s="57"/>
      <c r="S456" s="165"/>
      <c r="T456" s="45"/>
    </row>
    <row r="457" spans="1:26" ht="78.75" customHeight="1" x14ac:dyDescent="0.4">
      <c r="B457" s="63"/>
      <c r="C457" s="333"/>
      <c r="D457" s="426"/>
      <c r="E457" s="427"/>
      <c r="F457" s="427"/>
      <c r="G457" s="427"/>
      <c r="H457" s="427"/>
      <c r="I457" s="427"/>
      <c r="J457" s="427"/>
      <c r="K457" s="427"/>
      <c r="L457" s="427"/>
      <c r="M457" s="428"/>
      <c r="N457" s="566" t="s">
        <v>6603</v>
      </c>
      <c r="O457" s="567"/>
      <c r="P457" s="193"/>
      <c r="R457" s="53"/>
      <c r="S457" s="53"/>
      <c r="T457" s="54"/>
    </row>
    <row r="458" spans="1:26" ht="22.5" customHeight="1" x14ac:dyDescent="0.4">
      <c r="B458" s="93"/>
      <c r="C458" s="333"/>
      <c r="D458" s="538" t="s">
        <v>6604</v>
      </c>
      <c r="E458" s="627"/>
      <c r="F458" s="627"/>
      <c r="G458" s="627"/>
      <c r="H458" s="627"/>
      <c r="I458" s="627"/>
      <c r="J458" s="627"/>
      <c r="K458" s="627"/>
      <c r="L458" s="627"/>
      <c r="M458" s="628"/>
      <c r="N458" s="534" t="s">
        <v>105</v>
      </c>
      <c r="O458" s="535"/>
      <c r="P458" s="295"/>
      <c r="R458" s="114"/>
      <c r="S458" s="56"/>
      <c r="T458" s="58"/>
    </row>
    <row r="459" spans="1:26" ht="57.75" customHeight="1" x14ac:dyDescent="0.4">
      <c r="B459" s="93"/>
      <c r="C459" s="333"/>
      <c r="D459" s="629"/>
      <c r="E459" s="630"/>
      <c r="F459" s="630"/>
      <c r="G459" s="630"/>
      <c r="H459" s="630"/>
      <c r="I459" s="630"/>
      <c r="J459" s="630"/>
      <c r="K459" s="630"/>
      <c r="L459" s="630"/>
      <c r="M459" s="631"/>
      <c r="N459" s="566" t="s">
        <v>6605</v>
      </c>
      <c r="O459" s="567"/>
      <c r="P459" s="193"/>
      <c r="R459" s="57"/>
      <c r="S459" s="58"/>
      <c r="T459" s="45"/>
    </row>
    <row r="460" spans="1:26" ht="58.5" customHeight="1" x14ac:dyDescent="0.4">
      <c r="B460" s="93"/>
      <c r="C460" s="337"/>
      <c r="D460" s="632"/>
      <c r="E460" s="633"/>
      <c r="F460" s="633"/>
      <c r="G460" s="633"/>
      <c r="H460" s="633"/>
      <c r="I460" s="633"/>
      <c r="J460" s="633"/>
      <c r="K460" s="633"/>
      <c r="L460" s="633"/>
      <c r="M460" s="634"/>
      <c r="N460" s="566" t="s">
        <v>6606</v>
      </c>
      <c r="O460" s="567"/>
      <c r="P460" s="193"/>
      <c r="R460" s="57"/>
      <c r="S460" s="58"/>
      <c r="T460" s="45"/>
    </row>
    <row r="461" spans="1:26" ht="21" customHeight="1" x14ac:dyDescent="0.4">
      <c r="B461" s="63"/>
      <c r="C461" s="63"/>
      <c r="D461" s="63"/>
      <c r="E461" s="63"/>
      <c r="F461" s="63"/>
      <c r="G461" s="63"/>
      <c r="H461" s="63"/>
      <c r="I461" s="63"/>
      <c r="J461" s="63"/>
      <c r="K461" s="63"/>
      <c r="L461" s="63"/>
      <c r="M461" s="63"/>
      <c r="N461" s="63"/>
      <c r="O461" s="63"/>
      <c r="P461" s="63"/>
      <c r="S461" s="63" t="s">
        <v>6640</v>
      </c>
    </row>
    <row r="462" spans="1:26" ht="31.5" customHeight="1" x14ac:dyDescent="0.4">
      <c r="B462" s="70" t="s">
        <v>112</v>
      </c>
      <c r="C462" s="438" t="s">
        <v>6607</v>
      </c>
      <c r="D462" s="438"/>
      <c r="E462" s="438"/>
      <c r="F462" s="438"/>
      <c r="G462" s="438"/>
      <c r="H462" s="438"/>
      <c r="I462" s="438"/>
      <c r="J462" s="438"/>
      <c r="K462" s="438"/>
      <c r="L462" s="438"/>
      <c r="M462" s="438"/>
      <c r="N462" s="438"/>
      <c r="O462" s="438"/>
      <c r="P462" s="439"/>
      <c r="S462" t="s">
        <v>6642</v>
      </c>
    </row>
    <row r="463" spans="1:26" ht="14.25" customHeight="1" x14ac:dyDescent="0.4">
      <c r="B463" s="180" t="s">
        <v>114</v>
      </c>
      <c r="C463" s="436" t="s">
        <v>372</v>
      </c>
      <c r="D463" s="436"/>
      <c r="E463" s="436"/>
      <c r="F463" s="436"/>
      <c r="G463" s="436"/>
      <c r="H463" s="436"/>
      <c r="I463" s="436"/>
      <c r="J463" s="436"/>
      <c r="K463" s="436"/>
      <c r="L463" s="436"/>
      <c r="M463" s="436"/>
      <c r="N463" s="436"/>
      <c r="O463" s="436"/>
      <c r="P463" s="619"/>
      <c r="S463" t="s">
        <v>6643</v>
      </c>
    </row>
    <row r="464" spans="1:26" ht="45.75" customHeight="1" x14ac:dyDescent="0.4">
      <c r="B464" s="67" t="s">
        <v>211</v>
      </c>
      <c r="C464" s="436" t="s">
        <v>373</v>
      </c>
      <c r="D464" s="436"/>
      <c r="E464" s="436"/>
      <c r="F464" s="436"/>
      <c r="G464" s="436"/>
      <c r="H464" s="436"/>
      <c r="I464" s="436"/>
      <c r="J464" s="436"/>
      <c r="K464" s="436"/>
      <c r="L464" s="436"/>
      <c r="M464" s="436"/>
      <c r="N464" s="436"/>
      <c r="O464" s="436"/>
      <c r="P464" s="440"/>
      <c r="S464" t="s">
        <v>6641</v>
      </c>
    </row>
    <row r="465" spans="1:20" ht="45" customHeight="1" x14ac:dyDescent="0.4">
      <c r="B465" s="67" t="s">
        <v>240</v>
      </c>
      <c r="C465" s="436" t="s">
        <v>374</v>
      </c>
      <c r="D465" s="436"/>
      <c r="E465" s="436"/>
      <c r="F465" s="436"/>
      <c r="G465" s="436"/>
      <c r="H465" s="436"/>
      <c r="I465" s="436"/>
      <c r="J465" s="436"/>
      <c r="K465" s="436"/>
      <c r="L465" s="436"/>
      <c r="M465" s="436"/>
      <c r="N465" s="436"/>
      <c r="O465" s="436"/>
      <c r="P465" s="440"/>
    </row>
    <row r="466" spans="1:20" ht="30" customHeight="1" x14ac:dyDescent="0.4">
      <c r="A466" s="64"/>
      <c r="B466" s="73" t="s">
        <v>242</v>
      </c>
      <c r="C466" s="686" t="s">
        <v>375</v>
      </c>
      <c r="D466" s="686"/>
      <c r="E466" s="686"/>
      <c r="F466" s="686"/>
      <c r="G466" s="686"/>
      <c r="H466" s="686"/>
      <c r="I466" s="686"/>
      <c r="J466" s="686"/>
      <c r="K466" s="686"/>
      <c r="L466" s="686"/>
      <c r="M466" s="686"/>
      <c r="N466" s="686"/>
      <c r="O466" s="686"/>
      <c r="P466" s="687"/>
      <c r="Q466" s="72"/>
    </row>
    <row r="467" spans="1:20" ht="15.75" customHeight="1" x14ac:dyDescent="0.4">
      <c r="B467" s="73" t="s">
        <v>244</v>
      </c>
      <c r="C467" s="436" t="s">
        <v>376</v>
      </c>
      <c r="D467" s="436"/>
      <c r="E467" s="436"/>
      <c r="F467" s="436"/>
      <c r="G467" s="436"/>
      <c r="H467" s="436"/>
      <c r="I467" s="436"/>
      <c r="J467" s="436"/>
      <c r="K467" s="436"/>
      <c r="L467" s="436"/>
      <c r="M467" s="436"/>
      <c r="N467" s="436"/>
      <c r="O467" s="436"/>
      <c r="P467" s="440"/>
      <c r="Q467" s="72"/>
    </row>
    <row r="468" spans="1:20" ht="47.25" customHeight="1" x14ac:dyDescent="0.4">
      <c r="B468" s="67" t="s">
        <v>204</v>
      </c>
      <c r="C468" s="436" t="s">
        <v>377</v>
      </c>
      <c r="D468" s="436"/>
      <c r="E468" s="436"/>
      <c r="F468" s="436"/>
      <c r="G468" s="436"/>
      <c r="H468" s="436"/>
      <c r="I468" s="436"/>
      <c r="J468" s="436"/>
      <c r="K468" s="436"/>
      <c r="L468" s="436"/>
      <c r="M468" s="436"/>
      <c r="N468" s="436"/>
      <c r="O468" s="436"/>
      <c r="P468" s="440"/>
    </row>
    <row r="469" spans="1:20" ht="30" customHeight="1" x14ac:dyDescent="0.4">
      <c r="B469" s="67" t="s">
        <v>206</v>
      </c>
      <c r="C469" s="436" t="s">
        <v>378</v>
      </c>
      <c r="D469" s="436"/>
      <c r="E469" s="436"/>
      <c r="F469" s="436"/>
      <c r="G469" s="436"/>
      <c r="H469" s="436"/>
      <c r="I469" s="436"/>
      <c r="J469" s="436"/>
      <c r="K469" s="436"/>
      <c r="L469" s="436"/>
      <c r="M469" s="436"/>
      <c r="N469" s="436"/>
      <c r="O469" s="436"/>
      <c r="P469" s="440"/>
    </row>
    <row r="470" spans="1:20" ht="15.75" customHeight="1" x14ac:dyDescent="0.4">
      <c r="B470" s="67" t="s">
        <v>379</v>
      </c>
      <c r="C470" s="436" t="s">
        <v>380</v>
      </c>
      <c r="D470" s="436"/>
      <c r="E470" s="436"/>
      <c r="F470" s="436"/>
      <c r="G470" s="436"/>
      <c r="H470" s="436"/>
      <c r="I470" s="436"/>
      <c r="J470" s="436"/>
      <c r="K470" s="436"/>
      <c r="L470" s="436"/>
      <c r="M470" s="436"/>
      <c r="N470" s="436"/>
      <c r="O470" s="436"/>
      <c r="P470" s="440"/>
    </row>
    <row r="471" spans="1:20" ht="32.25" customHeight="1" x14ac:dyDescent="0.4">
      <c r="B471" s="74" t="s">
        <v>381</v>
      </c>
      <c r="C471" s="436" t="s">
        <v>382</v>
      </c>
      <c r="D471" s="436"/>
      <c r="E471" s="436"/>
      <c r="F471" s="436"/>
      <c r="G471" s="436"/>
      <c r="H471" s="436"/>
      <c r="I471" s="436"/>
      <c r="J471" s="436"/>
      <c r="K471" s="436"/>
      <c r="L471" s="436"/>
      <c r="M471" s="436"/>
      <c r="N471" s="436"/>
      <c r="O471" s="436"/>
      <c r="P471" s="440"/>
    </row>
    <row r="472" spans="1:20" ht="16.5" customHeight="1" x14ac:dyDescent="0.4">
      <c r="B472" s="215" t="s">
        <v>383</v>
      </c>
      <c r="C472" s="457" t="s">
        <v>384</v>
      </c>
      <c r="D472" s="457"/>
      <c r="E472" s="457"/>
      <c r="F472" s="457"/>
      <c r="G472" s="457"/>
      <c r="H472" s="457"/>
      <c r="I472" s="457"/>
      <c r="J472" s="457"/>
      <c r="K472" s="457"/>
      <c r="L472" s="457"/>
      <c r="M472" s="457"/>
      <c r="N472" s="457"/>
      <c r="O472" s="457"/>
      <c r="P472" s="458"/>
    </row>
    <row r="473" spans="1:20" s="214" customFormat="1" ht="11.1" customHeight="1" x14ac:dyDescent="0.4">
      <c r="A473" s="213"/>
      <c r="B473" s="537"/>
      <c r="C473" s="537"/>
      <c r="D473" s="537"/>
      <c r="E473" s="537"/>
      <c r="F473" s="537"/>
      <c r="G473" s="537"/>
      <c r="H473" s="537"/>
      <c r="I473" s="537"/>
      <c r="J473" s="537"/>
      <c r="K473" s="537"/>
      <c r="L473" s="537"/>
      <c r="M473" s="537"/>
      <c r="N473" s="537"/>
      <c r="O473" s="537"/>
      <c r="P473" s="537"/>
    </row>
    <row r="474" spans="1:20" ht="21" customHeight="1" x14ac:dyDescent="0.4">
      <c r="B474" s="569" t="s">
        <v>385</v>
      </c>
      <c r="C474" s="569"/>
      <c r="D474" s="569"/>
      <c r="E474" s="569"/>
      <c r="F474" s="569"/>
      <c r="G474" s="569"/>
      <c r="H474" s="569"/>
      <c r="I474" s="569"/>
      <c r="J474" s="569"/>
      <c r="K474" s="569"/>
      <c r="L474" s="569"/>
      <c r="M474" s="569"/>
      <c r="N474" s="569"/>
      <c r="O474" s="569"/>
      <c r="P474" s="569"/>
    </row>
    <row r="475" spans="1:20" ht="18.75" customHeight="1" x14ac:dyDescent="0.4">
      <c r="B475" s="379" t="s">
        <v>386</v>
      </c>
      <c r="C475" s="379"/>
      <c r="D475" s="379"/>
      <c r="E475" s="379"/>
      <c r="F475" s="379"/>
      <c r="G475" s="379"/>
      <c r="H475" s="379"/>
      <c r="I475" s="379"/>
      <c r="J475" s="379"/>
      <c r="K475" s="379"/>
      <c r="L475" s="379"/>
      <c r="M475" s="379"/>
      <c r="N475" s="379"/>
      <c r="O475" s="379"/>
      <c r="P475" s="379"/>
    </row>
    <row r="476" spans="1:20" x14ac:dyDescent="0.4">
      <c r="B476" s="80"/>
      <c r="C476" s="495" t="s">
        <v>36</v>
      </c>
      <c r="D476" s="496"/>
      <c r="E476" s="496"/>
      <c r="F476" s="496"/>
      <c r="G476" s="496"/>
      <c r="H476" s="496"/>
      <c r="I476" s="496"/>
      <c r="J476" s="496"/>
      <c r="K476" s="496"/>
      <c r="L476" s="496"/>
      <c r="M476" s="497"/>
      <c r="N476" s="402" t="s">
        <v>127</v>
      </c>
      <c r="O476" s="403"/>
      <c r="P476" s="404"/>
      <c r="R476" s="56" t="s">
        <v>101</v>
      </c>
      <c r="S476" s="56" t="s">
        <v>102</v>
      </c>
      <c r="T476" s="54" t="s">
        <v>128</v>
      </c>
    </row>
    <row r="477" spans="1:20" ht="27" customHeight="1" x14ac:dyDescent="0.4">
      <c r="A477" s="42" t="s">
        <v>387</v>
      </c>
      <c r="B477" s="80"/>
      <c r="C477" s="524" t="s">
        <v>388</v>
      </c>
      <c r="D477" s="524"/>
      <c r="E477" s="524"/>
      <c r="F477" s="524"/>
      <c r="G477" s="524"/>
      <c r="H477" s="524"/>
      <c r="I477" s="524"/>
      <c r="J477" s="524"/>
      <c r="K477" s="524"/>
      <c r="L477" s="524"/>
      <c r="M477" s="524"/>
      <c r="N477" s="474" t="s">
        <v>105</v>
      </c>
      <c r="O477" s="475"/>
      <c r="P477" s="295"/>
      <c r="R477" s="55" t="str">
        <f>IF(AND(P477="○",P478&lt;&gt;""),S477,"")</f>
        <v/>
      </c>
      <c r="S477" s="56">
        <v>20</v>
      </c>
      <c r="T477" s="55" t="str">
        <f>IF(OR(P477="",AND(P477="○",P478=""),AND(P477="－",P478&lt;&gt;"")),"×","")</f>
        <v>×</v>
      </c>
    </row>
    <row r="478" spans="1:20" ht="62.25" customHeight="1" x14ac:dyDescent="0.4">
      <c r="B478" s="80"/>
      <c r="C478" s="524"/>
      <c r="D478" s="524"/>
      <c r="E478" s="524"/>
      <c r="F478" s="524"/>
      <c r="G478" s="524"/>
      <c r="H478" s="524"/>
      <c r="I478" s="524"/>
      <c r="J478" s="524"/>
      <c r="K478" s="524"/>
      <c r="L478" s="524"/>
      <c r="M478" s="524"/>
      <c r="N478" s="402" t="s">
        <v>247</v>
      </c>
      <c r="O478" s="403"/>
      <c r="P478" s="116"/>
      <c r="R478" s="53" t="s">
        <v>101</v>
      </c>
      <c r="S478" s="53" t="s">
        <v>102</v>
      </c>
      <c r="T478" s="54" t="s">
        <v>128</v>
      </c>
    </row>
    <row r="479" spans="1:20" ht="28.5" customHeight="1" x14ac:dyDescent="0.4">
      <c r="A479" s="42" t="s">
        <v>389</v>
      </c>
      <c r="B479" s="80"/>
      <c r="C479" s="423" t="s">
        <v>390</v>
      </c>
      <c r="D479" s="424"/>
      <c r="E479" s="424"/>
      <c r="F479" s="424"/>
      <c r="G479" s="424"/>
      <c r="H479" s="424"/>
      <c r="I479" s="424"/>
      <c r="J479" s="424"/>
      <c r="K479" s="424"/>
      <c r="L479" s="424"/>
      <c r="M479" s="425"/>
      <c r="N479" s="474" t="s">
        <v>105</v>
      </c>
      <c r="O479" s="475"/>
      <c r="P479" s="295"/>
      <c r="R479" s="55" t="str">
        <f>IF(AND(R477="",P479="○",P480&lt;&gt;""),S479,"")</f>
        <v/>
      </c>
      <c r="S479" s="56">
        <v>10</v>
      </c>
      <c r="T479" s="55" t="str">
        <f>IF(OR(P479="",
AND(P479="○",P480=""),
AND(P479="－",P480&lt;&gt;""),
AND(P479="",P480&lt;&gt;"")
),"×","")</f>
        <v>×</v>
      </c>
    </row>
    <row r="480" spans="1:20" ht="67.5" customHeight="1" x14ac:dyDescent="0.4">
      <c r="B480" s="80"/>
      <c r="C480" s="426"/>
      <c r="D480" s="427"/>
      <c r="E480" s="427"/>
      <c r="F480" s="427"/>
      <c r="G480" s="427"/>
      <c r="H480" s="427"/>
      <c r="I480" s="427"/>
      <c r="J480" s="427"/>
      <c r="K480" s="427"/>
      <c r="L480" s="427"/>
      <c r="M480" s="428"/>
      <c r="N480" s="402" t="s">
        <v>247</v>
      </c>
      <c r="O480" s="403"/>
      <c r="P480" s="116"/>
      <c r="R480" s="53" t="s">
        <v>101</v>
      </c>
      <c r="S480" s="53" t="s">
        <v>102</v>
      </c>
      <c r="T480" s="54" t="s">
        <v>128</v>
      </c>
    </row>
    <row r="481" spans="1:20" ht="36.75" customHeight="1" x14ac:dyDescent="0.4">
      <c r="A481" s="42" t="s">
        <v>391</v>
      </c>
      <c r="B481" s="80"/>
      <c r="C481" s="423" t="s">
        <v>392</v>
      </c>
      <c r="D481" s="424"/>
      <c r="E481" s="424"/>
      <c r="F481" s="424"/>
      <c r="G481" s="424"/>
      <c r="H481" s="424"/>
      <c r="I481" s="424"/>
      <c r="J481" s="424"/>
      <c r="K481" s="424"/>
      <c r="L481" s="424"/>
      <c r="M481" s="425"/>
      <c r="N481" s="640" t="s">
        <v>105</v>
      </c>
      <c r="O481" s="475"/>
      <c r="P481" s="295"/>
      <c r="R481" s="55" t="str">
        <f>IF(AND(P481="○",P482&lt;&gt;""),S481,"")</f>
        <v/>
      </c>
      <c r="S481" s="56">
        <v>5</v>
      </c>
      <c r="T481" s="55" t="str">
        <f>IF(OR(P481="",AND(P481="○",P482=""),AND(P481="－",P482&lt;&gt;"")),"×","")</f>
        <v>×</v>
      </c>
    </row>
    <row r="482" spans="1:20" ht="74.25" customHeight="1" x14ac:dyDescent="0.4">
      <c r="B482" s="80"/>
      <c r="C482" s="430"/>
      <c r="D482" s="431"/>
      <c r="E482" s="431"/>
      <c r="F482" s="431"/>
      <c r="G482" s="431"/>
      <c r="H482" s="431"/>
      <c r="I482" s="431"/>
      <c r="J482" s="431"/>
      <c r="K482" s="431"/>
      <c r="L482" s="431"/>
      <c r="M482" s="432"/>
      <c r="N482" s="402" t="s">
        <v>247</v>
      </c>
      <c r="O482" s="404"/>
      <c r="P482" s="338"/>
      <c r="R482" s="53" t="s">
        <v>101</v>
      </c>
      <c r="S482" s="53" t="s">
        <v>102</v>
      </c>
      <c r="T482" s="54" t="s">
        <v>128</v>
      </c>
    </row>
    <row r="483" spans="1:20" ht="25.5" customHeight="1" x14ac:dyDescent="0.4">
      <c r="A483" s="42" t="s">
        <v>393</v>
      </c>
      <c r="B483" s="80"/>
      <c r="C483" s="603" t="s">
        <v>394</v>
      </c>
      <c r="D483" s="604"/>
      <c r="E483" s="604"/>
      <c r="F483" s="604"/>
      <c r="G483" s="604"/>
      <c r="H483" s="604"/>
      <c r="I483" s="604"/>
      <c r="J483" s="604"/>
      <c r="K483" s="604"/>
      <c r="L483" s="604"/>
      <c r="M483" s="605"/>
      <c r="N483" s="640" t="s">
        <v>105</v>
      </c>
      <c r="O483" s="475"/>
      <c r="P483" s="295"/>
      <c r="R483" s="55" t="str">
        <f>IF(AND(R481&lt;&gt;S481,P483="○"),S483,"")</f>
        <v/>
      </c>
      <c r="S483" s="56">
        <v>-5</v>
      </c>
      <c r="T483" s="55" t="str">
        <f>IF(P483="","×","")</f>
        <v>×</v>
      </c>
    </row>
    <row r="484" spans="1:20" ht="24.75" customHeight="1" x14ac:dyDescent="0.4">
      <c r="A484" s="42" t="s">
        <v>395</v>
      </c>
      <c r="B484" s="80"/>
      <c r="C484" s="636" t="s">
        <v>396</v>
      </c>
      <c r="D484" s="636"/>
      <c r="E484" s="636"/>
      <c r="F484" s="636"/>
      <c r="G484" s="636"/>
      <c r="H484" s="636"/>
      <c r="I484" s="636"/>
      <c r="J484" s="636"/>
      <c r="K484" s="636"/>
      <c r="L484" s="636"/>
      <c r="M484" s="636"/>
      <c r="N484" s="474" t="s">
        <v>105</v>
      </c>
      <c r="O484" s="475"/>
      <c r="P484" s="295"/>
      <c r="R484" s="55" t="str">
        <f>IF(AND(P484="○",P485&lt;&gt;""),S484,"")</f>
        <v/>
      </c>
      <c r="S484" s="56">
        <v>5</v>
      </c>
      <c r="T484" s="55" t="str">
        <f>IF(OR(P484="",AND(P484="○",P485=""),AND(P484="－",P485&lt;&gt;"")),"×","")</f>
        <v>×</v>
      </c>
    </row>
    <row r="485" spans="1:20" ht="101.25" customHeight="1" x14ac:dyDescent="0.4">
      <c r="B485" s="80"/>
      <c r="C485" s="524"/>
      <c r="D485" s="524"/>
      <c r="E485" s="524"/>
      <c r="F485" s="524"/>
      <c r="G485" s="524"/>
      <c r="H485" s="524"/>
      <c r="I485" s="524"/>
      <c r="J485" s="524"/>
      <c r="K485" s="524"/>
      <c r="L485" s="524"/>
      <c r="M485" s="524"/>
      <c r="N485" s="402" t="s">
        <v>247</v>
      </c>
      <c r="O485" s="403"/>
      <c r="P485" s="116"/>
    </row>
    <row r="486" spans="1:20" ht="21" customHeight="1" x14ac:dyDescent="0.4">
      <c r="B486" s="75"/>
      <c r="C486" s="75"/>
      <c r="D486" s="75"/>
      <c r="E486" s="75"/>
      <c r="F486" s="75"/>
      <c r="G486" s="75"/>
      <c r="H486" s="75"/>
      <c r="I486" s="75"/>
      <c r="J486" s="75"/>
      <c r="K486" s="75"/>
      <c r="L486" s="75"/>
      <c r="M486" s="75"/>
      <c r="N486" s="75"/>
      <c r="O486" s="75"/>
      <c r="P486" s="75"/>
    </row>
    <row r="487" spans="1:20" ht="21" customHeight="1" x14ac:dyDescent="0.4">
      <c r="B487" s="569" t="s">
        <v>397</v>
      </c>
      <c r="C487" s="569"/>
      <c r="D487" s="569"/>
      <c r="E487" s="569"/>
      <c r="F487" s="569"/>
      <c r="G487" s="569"/>
      <c r="H487" s="569"/>
      <c r="I487" s="569"/>
      <c r="J487" s="569"/>
      <c r="K487" s="569"/>
      <c r="L487" s="569"/>
      <c r="M487" s="569"/>
      <c r="N487" s="569"/>
      <c r="O487" s="569"/>
      <c r="P487" s="569"/>
    </row>
    <row r="488" spans="1:20" ht="21" customHeight="1" x14ac:dyDescent="0.4">
      <c r="B488" s="379" t="s">
        <v>398</v>
      </c>
      <c r="C488" s="379"/>
      <c r="D488" s="379"/>
      <c r="E488" s="379"/>
      <c r="F488" s="379"/>
      <c r="G488" s="379"/>
      <c r="H488" s="379"/>
      <c r="I488" s="379"/>
      <c r="J488" s="379"/>
      <c r="K488" s="379"/>
      <c r="L488" s="379"/>
      <c r="M488" s="379"/>
      <c r="N488" s="379"/>
      <c r="O488" s="379"/>
      <c r="P488" s="379"/>
    </row>
    <row r="489" spans="1:20" ht="21" customHeight="1" x14ac:dyDescent="0.4">
      <c r="B489" s="75"/>
      <c r="C489" s="495" t="s">
        <v>36</v>
      </c>
      <c r="D489" s="496"/>
      <c r="E489" s="496"/>
      <c r="F489" s="496"/>
      <c r="G489" s="496"/>
      <c r="H489" s="496"/>
      <c r="I489" s="496"/>
      <c r="J489" s="496"/>
      <c r="K489" s="496"/>
      <c r="L489" s="496"/>
      <c r="M489" s="497"/>
      <c r="N489" s="402" t="s">
        <v>127</v>
      </c>
      <c r="O489" s="403"/>
      <c r="P489" s="404"/>
    </row>
    <row r="490" spans="1:20" ht="60.95" customHeight="1" x14ac:dyDescent="0.4">
      <c r="B490" s="75"/>
      <c r="C490" s="608" t="s">
        <v>399</v>
      </c>
      <c r="D490" s="549"/>
      <c r="E490" s="549"/>
      <c r="F490" s="549"/>
      <c r="G490" s="549"/>
      <c r="H490" s="549"/>
      <c r="I490" s="549"/>
      <c r="J490" s="549"/>
      <c r="K490" s="549"/>
      <c r="L490" s="549"/>
      <c r="M490" s="550"/>
      <c r="N490" s="447"/>
      <c r="O490" s="635"/>
      <c r="P490" s="448"/>
      <c r="R490" s="53" t="s">
        <v>101</v>
      </c>
      <c r="S490" s="53" t="s">
        <v>102</v>
      </c>
      <c r="T490" s="54" t="s">
        <v>128</v>
      </c>
    </row>
    <row r="491" spans="1:20" ht="22.5" customHeight="1" x14ac:dyDescent="0.4">
      <c r="A491" s="42" t="s">
        <v>400</v>
      </c>
      <c r="B491" s="75"/>
      <c r="C491" s="423" t="s">
        <v>401</v>
      </c>
      <c r="D491" s="424"/>
      <c r="E491" s="424"/>
      <c r="F491" s="424"/>
      <c r="G491" s="424"/>
      <c r="H491" s="424"/>
      <c r="I491" s="424"/>
      <c r="J491" s="424"/>
      <c r="K491" s="424"/>
      <c r="L491" s="424"/>
      <c r="M491" s="425"/>
      <c r="N491" s="396" t="s">
        <v>105</v>
      </c>
      <c r="O491" s="398"/>
      <c r="P491" s="295"/>
      <c r="R491" s="55" t="str">
        <f>IF(AND(P491="○",P492="○",P493&lt;&gt;"",OR(AND(P494&lt;&gt;"",P494&lt;&gt;"④任意事業(以下に内容を記入願います。)",P495=""),AND(P494="④任意事業(以下に内容を記入願います。)",P495&lt;&gt;""))),S491,"")</f>
        <v/>
      </c>
      <c r="S491" s="56">
        <v>5</v>
      </c>
      <c r="T491" s="55" t="str">
        <f>IF(OR(P491="",AND(P491="○",OR(COUNTA(P492:P493)&lt;&gt;2,P494="",AND(P494&lt;&gt;"④任意事業(以下に内容を記入願います。)",P495&lt;&gt;""),AND(P494="④任意事業(以下に内容を記入願います。)",P495="")))),"×","")</f>
        <v>×</v>
      </c>
    </row>
    <row r="492" spans="1:20" ht="105" customHeight="1" x14ac:dyDescent="0.4">
      <c r="B492" s="75"/>
      <c r="C492" s="426"/>
      <c r="D492" s="427"/>
      <c r="E492" s="427"/>
      <c r="F492" s="427"/>
      <c r="G492" s="427"/>
      <c r="H492" s="427"/>
      <c r="I492" s="427"/>
      <c r="J492" s="427"/>
      <c r="K492" s="427"/>
      <c r="L492" s="427"/>
      <c r="M492" s="428"/>
      <c r="N492" s="688" t="s">
        <v>6608</v>
      </c>
      <c r="O492" s="689"/>
      <c r="P492" s="295"/>
      <c r="R492" s="57"/>
      <c r="S492" s="58"/>
      <c r="T492" s="45"/>
    </row>
    <row r="493" spans="1:20" ht="55.5" customHeight="1" x14ac:dyDescent="0.4">
      <c r="B493" s="75"/>
      <c r="C493" s="426"/>
      <c r="D493" s="427"/>
      <c r="E493" s="427"/>
      <c r="F493" s="427"/>
      <c r="G493" s="427"/>
      <c r="H493" s="427"/>
      <c r="I493" s="427"/>
      <c r="J493" s="427"/>
      <c r="K493" s="427"/>
      <c r="L493" s="427"/>
      <c r="M493" s="428"/>
      <c r="N493" s="402" t="s">
        <v>402</v>
      </c>
      <c r="O493" s="403"/>
      <c r="P493" s="116"/>
      <c r="R493" s="57"/>
      <c r="S493" s="58"/>
      <c r="T493" s="45"/>
    </row>
    <row r="494" spans="1:20" ht="66.75" customHeight="1" x14ac:dyDescent="0.4">
      <c r="B494" s="75"/>
      <c r="C494" s="426"/>
      <c r="D494" s="427"/>
      <c r="E494" s="427"/>
      <c r="F494" s="427"/>
      <c r="G494" s="427"/>
      <c r="H494" s="427"/>
      <c r="I494" s="427"/>
      <c r="J494" s="427"/>
      <c r="K494" s="427"/>
      <c r="L494" s="427"/>
      <c r="M494" s="428"/>
      <c r="N494" s="399" t="s">
        <v>403</v>
      </c>
      <c r="O494" s="400"/>
      <c r="P494" s="192"/>
      <c r="R494" s="57"/>
      <c r="S494" s="58"/>
      <c r="T494" s="45"/>
    </row>
    <row r="495" spans="1:20" ht="68.25" customHeight="1" x14ac:dyDescent="0.4">
      <c r="B495" s="75"/>
      <c r="C495" s="426"/>
      <c r="D495" s="427"/>
      <c r="E495" s="427"/>
      <c r="F495" s="427"/>
      <c r="G495" s="427"/>
      <c r="H495" s="427"/>
      <c r="I495" s="427"/>
      <c r="J495" s="427"/>
      <c r="K495" s="427"/>
      <c r="L495" s="427"/>
      <c r="M495" s="428"/>
      <c r="N495" s="402" t="s">
        <v>404</v>
      </c>
      <c r="O495" s="403"/>
      <c r="P495" s="116"/>
      <c r="R495" s="53" t="s">
        <v>101</v>
      </c>
      <c r="S495" s="53" t="s">
        <v>102</v>
      </c>
      <c r="T495" s="54" t="s">
        <v>128</v>
      </c>
    </row>
    <row r="496" spans="1:20" ht="22.5" customHeight="1" x14ac:dyDescent="0.4">
      <c r="A496" s="42" t="s">
        <v>405</v>
      </c>
      <c r="B496" s="75"/>
      <c r="C496" s="423" t="s">
        <v>406</v>
      </c>
      <c r="D496" s="424"/>
      <c r="E496" s="424"/>
      <c r="F496" s="424"/>
      <c r="G496" s="424"/>
      <c r="H496" s="424"/>
      <c r="I496" s="424"/>
      <c r="J496" s="424"/>
      <c r="K496" s="424"/>
      <c r="L496" s="424"/>
      <c r="M496" s="425"/>
      <c r="N496" s="534" t="s">
        <v>105</v>
      </c>
      <c r="O496" s="535"/>
      <c r="P496" s="295"/>
      <c r="R496" s="55" t="str">
        <f>IF(AND(P496="○",P497&lt;&gt;"",P498&lt;&gt;""),S496,"")</f>
        <v/>
      </c>
      <c r="S496" s="56">
        <v>7</v>
      </c>
      <c r="T496" s="55" t="str">
        <f>IF(OR(P496="",AND(P496="○",OR(P497="",P498="")),AND(P496="－",OR(P497&lt;&gt;"",P498&lt;&gt;""))),"×","")</f>
        <v>×</v>
      </c>
    </row>
    <row r="497" spans="1:20" ht="63.75" customHeight="1" x14ac:dyDescent="0.4">
      <c r="B497" s="75"/>
      <c r="C497" s="426"/>
      <c r="D497" s="427"/>
      <c r="E497" s="427"/>
      <c r="F497" s="427"/>
      <c r="G497" s="427"/>
      <c r="H497" s="427"/>
      <c r="I497" s="427"/>
      <c r="J497" s="427"/>
      <c r="K497" s="427"/>
      <c r="L497" s="427"/>
      <c r="M497" s="428"/>
      <c r="N497" s="566" t="s">
        <v>407</v>
      </c>
      <c r="O497" s="567"/>
      <c r="P497" s="193"/>
      <c r="R497" s="57"/>
      <c r="S497" s="58"/>
      <c r="T497" s="45"/>
    </row>
    <row r="498" spans="1:20" ht="63.75" customHeight="1" x14ac:dyDescent="0.4">
      <c r="B498" s="75"/>
      <c r="C498" s="426"/>
      <c r="D498" s="427"/>
      <c r="E498" s="427"/>
      <c r="F498" s="427"/>
      <c r="G498" s="427"/>
      <c r="H498" s="427"/>
      <c r="I498" s="427"/>
      <c r="J498" s="427"/>
      <c r="K498" s="427"/>
      <c r="L498" s="427"/>
      <c r="M498" s="428"/>
      <c r="N498" s="566" t="s">
        <v>408</v>
      </c>
      <c r="O498" s="567"/>
      <c r="P498" s="193"/>
      <c r="R498" s="53" t="s">
        <v>101</v>
      </c>
      <c r="S498" s="53" t="s">
        <v>102</v>
      </c>
      <c r="T498" s="54" t="s">
        <v>128</v>
      </c>
    </row>
    <row r="499" spans="1:20" ht="22.5" customHeight="1" x14ac:dyDescent="0.4">
      <c r="A499" s="42" t="s">
        <v>409</v>
      </c>
      <c r="B499" s="75"/>
      <c r="C499" s="423" t="s">
        <v>410</v>
      </c>
      <c r="D499" s="424"/>
      <c r="E499" s="424"/>
      <c r="F499" s="424"/>
      <c r="G499" s="424"/>
      <c r="H499" s="424"/>
      <c r="I499" s="424"/>
      <c r="J499" s="424"/>
      <c r="K499" s="424"/>
      <c r="L499" s="424"/>
      <c r="M499" s="425"/>
      <c r="N499" s="534" t="s">
        <v>105</v>
      </c>
      <c r="O499" s="535"/>
      <c r="P499" s="295"/>
      <c r="R499" s="55" t="str">
        <f>IF(AND(P499="○",P500&lt;&gt;""),S499,"")</f>
        <v/>
      </c>
      <c r="S499" s="56">
        <v>5</v>
      </c>
      <c r="T499" s="55" t="str">
        <f>IF(OR(P499="",AND(P499="○",P500=""),AND(P499="－",P500&lt;&gt;"")),"×","")</f>
        <v>×</v>
      </c>
    </row>
    <row r="500" spans="1:20" ht="78" customHeight="1" x14ac:dyDescent="0.4">
      <c r="B500" s="75"/>
      <c r="C500" s="430"/>
      <c r="D500" s="431"/>
      <c r="E500" s="431"/>
      <c r="F500" s="431"/>
      <c r="G500" s="431"/>
      <c r="H500" s="431"/>
      <c r="I500" s="431"/>
      <c r="J500" s="431"/>
      <c r="K500" s="431"/>
      <c r="L500" s="431"/>
      <c r="M500" s="432"/>
      <c r="N500" s="566" t="s">
        <v>247</v>
      </c>
      <c r="O500" s="568"/>
      <c r="P500" s="193"/>
      <c r="R500" s="57"/>
      <c r="S500" s="58"/>
      <c r="T500" s="45"/>
    </row>
    <row r="501" spans="1:20" ht="10.5" customHeight="1" x14ac:dyDescent="0.4">
      <c r="B501" s="75"/>
      <c r="C501" s="267"/>
      <c r="D501" s="267"/>
      <c r="E501" s="267"/>
      <c r="F501" s="267"/>
      <c r="G501" s="267"/>
      <c r="H501" s="267"/>
      <c r="I501" s="267"/>
      <c r="J501" s="267"/>
      <c r="K501" s="267"/>
      <c r="L501" s="267"/>
      <c r="M501" s="267"/>
      <c r="N501" s="77"/>
      <c r="O501" s="77"/>
      <c r="P501" s="77"/>
    </row>
    <row r="502" spans="1:20" ht="30" customHeight="1" x14ac:dyDescent="0.4">
      <c r="B502" s="135" t="s">
        <v>121</v>
      </c>
      <c r="C502" s="438" t="s">
        <v>411</v>
      </c>
      <c r="D502" s="438"/>
      <c r="E502" s="438"/>
      <c r="F502" s="438"/>
      <c r="G502" s="438"/>
      <c r="H502" s="438"/>
      <c r="I502" s="438"/>
      <c r="J502" s="438"/>
      <c r="K502" s="438"/>
      <c r="L502" s="438"/>
      <c r="M502" s="438"/>
      <c r="N502" s="438"/>
      <c r="O502" s="438"/>
      <c r="P502" s="439"/>
    </row>
    <row r="503" spans="1:20" ht="31.5" customHeight="1" x14ac:dyDescent="0.4">
      <c r="B503" s="134" t="s">
        <v>268</v>
      </c>
      <c r="C503" s="436" t="s">
        <v>412</v>
      </c>
      <c r="D503" s="436"/>
      <c r="E503" s="436"/>
      <c r="F503" s="436"/>
      <c r="G503" s="436"/>
      <c r="H503" s="436"/>
      <c r="I503" s="436"/>
      <c r="J503" s="436"/>
      <c r="K503" s="436"/>
      <c r="L503" s="436"/>
      <c r="M503" s="436"/>
      <c r="N503" s="436"/>
      <c r="O503" s="436"/>
      <c r="P503" s="440"/>
    </row>
    <row r="504" spans="1:20" ht="30.75" customHeight="1" x14ac:dyDescent="0.4">
      <c r="B504" s="134" t="s">
        <v>123</v>
      </c>
      <c r="C504" s="436" t="s">
        <v>413</v>
      </c>
      <c r="D504" s="436"/>
      <c r="E504" s="436"/>
      <c r="F504" s="436"/>
      <c r="G504" s="436"/>
      <c r="H504" s="436"/>
      <c r="I504" s="436"/>
      <c r="J504" s="436"/>
      <c r="K504" s="436"/>
      <c r="L504" s="436"/>
      <c r="M504" s="436"/>
      <c r="N504" s="436"/>
      <c r="O504" s="436"/>
      <c r="P504" s="440"/>
    </row>
    <row r="505" spans="1:20" ht="17.25" customHeight="1" x14ac:dyDescent="0.4">
      <c r="B505" s="134" t="s">
        <v>196</v>
      </c>
      <c r="C505" s="436" t="s">
        <v>414</v>
      </c>
      <c r="D505" s="436"/>
      <c r="E505" s="436"/>
      <c r="F505" s="436"/>
      <c r="G505" s="436"/>
      <c r="H505" s="436"/>
      <c r="I505" s="436"/>
      <c r="J505" s="436"/>
      <c r="K505" s="436"/>
      <c r="L505" s="436"/>
      <c r="M505" s="436"/>
      <c r="N505" s="436"/>
      <c r="O505" s="436"/>
      <c r="P505" s="440"/>
    </row>
    <row r="506" spans="1:20" ht="48" customHeight="1" x14ac:dyDescent="0.4">
      <c r="B506" s="134" t="s">
        <v>197</v>
      </c>
      <c r="C506" s="436" t="s">
        <v>415</v>
      </c>
      <c r="D506" s="436"/>
      <c r="E506" s="436"/>
      <c r="F506" s="436"/>
      <c r="G506" s="436"/>
      <c r="H506" s="436"/>
      <c r="I506" s="436"/>
      <c r="J506" s="436"/>
      <c r="K506" s="436"/>
      <c r="L506" s="436"/>
      <c r="M506" s="436"/>
      <c r="N506" s="436"/>
      <c r="O506" s="436"/>
      <c r="P506" s="440"/>
    </row>
    <row r="507" spans="1:20" ht="30.75" customHeight="1" x14ac:dyDescent="0.4">
      <c r="B507" s="134" t="s">
        <v>198</v>
      </c>
      <c r="C507" s="436" t="s">
        <v>416</v>
      </c>
      <c r="D507" s="436"/>
      <c r="E507" s="436"/>
      <c r="F507" s="436"/>
      <c r="G507" s="436"/>
      <c r="H507" s="436"/>
      <c r="I507" s="436"/>
      <c r="J507" s="436"/>
      <c r="K507" s="436"/>
      <c r="L507" s="436"/>
      <c r="M507" s="436"/>
      <c r="N507" s="436"/>
      <c r="O507" s="436"/>
      <c r="P507" s="440"/>
    </row>
    <row r="508" spans="1:20" ht="30.75" customHeight="1" x14ac:dyDescent="0.4">
      <c r="B508" s="134" t="s">
        <v>204</v>
      </c>
      <c r="C508" s="436" t="s">
        <v>417</v>
      </c>
      <c r="D508" s="436"/>
      <c r="E508" s="436"/>
      <c r="F508" s="436"/>
      <c r="G508" s="436"/>
      <c r="H508" s="436"/>
      <c r="I508" s="436"/>
      <c r="J508" s="436"/>
      <c r="K508" s="436"/>
      <c r="L508" s="436"/>
      <c r="M508" s="436"/>
      <c r="N508" s="436"/>
      <c r="O508" s="436"/>
      <c r="P508" s="440"/>
    </row>
    <row r="509" spans="1:20" ht="15.75" customHeight="1" x14ac:dyDescent="0.4">
      <c r="B509" s="134" t="s">
        <v>206</v>
      </c>
      <c r="C509" s="436" t="s">
        <v>418</v>
      </c>
      <c r="D509" s="436"/>
      <c r="E509" s="436"/>
      <c r="F509" s="436"/>
      <c r="G509" s="436"/>
      <c r="H509" s="436"/>
      <c r="I509" s="436"/>
      <c r="J509" s="436"/>
      <c r="K509" s="436"/>
      <c r="L509" s="436"/>
      <c r="M509" s="436"/>
      <c r="N509" s="436"/>
      <c r="O509" s="436"/>
      <c r="P509" s="440"/>
    </row>
    <row r="510" spans="1:20" ht="30.75" customHeight="1" x14ac:dyDescent="0.4">
      <c r="B510" s="134" t="s">
        <v>379</v>
      </c>
      <c r="C510" s="436" t="s">
        <v>419</v>
      </c>
      <c r="D510" s="436"/>
      <c r="E510" s="436"/>
      <c r="F510" s="436"/>
      <c r="G510" s="436"/>
      <c r="H510" s="436"/>
      <c r="I510" s="436"/>
      <c r="J510" s="436"/>
      <c r="K510" s="436"/>
      <c r="L510" s="436"/>
      <c r="M510" s="436"/>
      <c r="N510" s="436"/>
      <c r="O510" s="436"/>
      <c r="P510" s="440"/>
    </row>
    <row r="511" spans="1:20" ht="30.75" customHeight="1" x14ac:dyDescent="0.4">
      <c r="B511" s="259" t="s">
        <v>420</v>
      </c>
      <c r="C511" s="436" t="s">
        <v>421</v>
      </c>
      <c r="D511" s="436"/>
      <c r="E511" s="436"/>
      <c r="F511" s="436"/>
      <c r="G511" s="436"/>
      <c r="H511" s="436"/>
      <c r="I511" s="436"/>
      <c r="J511" s="436"/>
      <c r="K511" s="436"/>
      <c r="L511" s="436"/>
      <c r="M511" s="436"/>
      <c r="N511" s="436"/>
      <c r="O511" s="436"/>
      <c r="P511" s="440"/>
    </row>
    <row r="512" spans="1:20" ht="18" customHeight="1" x14ac:dyDescent="0.4">
      <c r="B512" s="260" t="s">
        <v>422</v>
      </c>
      <c r="C512" s="457" t="s">
        <v>423</v>
      </c>
      <c r="D512" s="457"/>
      <c r="E512" s="457"/>
      <c r="F512" s="457"/>
      <c r="G512" s="457"/>
      <c r="H512" s="457"/>
      <c r="I512" s="457"/>
      <c r="J512" s="457"/>
      <c r="K512" s="457"/>
      <c r="L512" s="457"/>
      <c r="M512" s="457"/>
      <c r="N512" s="457"/>
      <c r="O512" s="457"/>
      <c r="P512" s="458"/>
    </row>
    <row r="513" spans="1:27" ht="10.5" customHeight="1" x14ac:dyDescent="0.4">
      <c r="B513" s="75"/>
      <c r="C513" s="267"/>
      <c r="D513" s="267"/>
      <c r="E513" s="267"/>
      <c r="F513" s="267"/>
      <c r="G513" s="267"/>
      <c r="H513" s="267"/>
      <c r="I513" s="267"/>
      <c r="J513" s="267"/>
      <c r="K513" s="267"/>
      <c r="L513" s="267"/>
      <c r="M513" s="267"/>
      <c r="N513" s="77"/>
      <c r="O513" s="77"/>
      <c r="P513" s="77"/>
    </row>
    <row r="514" spans="1:27" ht="10.5" customHeight="1" x14ac:dyDescent="0.4">
      <c r="B514" s="75"/>
      <c r="C514" s="267"/>
      <c r="D514" s="267"/>
      <c r="E514" s="267"/>
      <c r="F514" s="267"/>
      <c r="G514" s="267"/>
      <c r="H514" s="267"/>
      <c r="I514" s="267"/>
      <c r="J514" s="267"/>
      <c r="K514" s="267"/>
      <c r="L514" s="267"/>
      <c r="M514" s="267"/>
      <c r="N514" s="77"/>
      <c r="O514" s="77"/>
      <c r="P514" s="77"/>
    </row>
    <row r="515" spans="1:27" ht="21" customHeight="1" x14ac:dyDescent="0.4">
      <c r="B515" s="379" t="s">
        <v>424</v>
      </c>
      <c r="C515" s="379"/>
      <c r="D515" s="379"/>
      <c r="E515" s="379"/>
      <c r="F515" s="379"/>
      <c r="G515" s="379"/>
      <c r="H515" s="379"/>
      <c r="I515" s="379"/>
      <c r="J515" s="379"/>
      <c r="K515" s="379"/>
      <c r="L515" s="379"/>
      <c r="M515" s="379"/>
      <c r="N515" s="379"/>
      <c r="O515" s="379"/>
      <c r="P515" s="379"/>
    </row>
    <row r="516" spans="1:27" ht="21" customHeight="1" x14ac:dyDescent="0.4">
      <c r="B516" s="75"/>
      <c r="C516" s="495" t="s">
        <v>36</v>
      </c>
      <c r="D516" s="496"/>
      <c r="E516" s="496"/>
      <c r="F516" s="496"/>
      <c r="G516" s="496"/>
      <c r="H516" s="496"/>
      <c r="I516" s="496"/>
      <c r="J516" s="496"/>
      <c r="K516" s="496"/>
      <c r="L516" s="496"/>
      <c r="M516" s="497"/>
      <c r="N516" s="402" t="s">
        <v>127</v>
      </c>
      <c r="O516" s="403"/>
      <c r="P516" s="404"/>
      <c r="R516" s="53" t="s">
        <v>101</v>
      </c>
      <c r="S516" s="53" t="s">
        <v>102</v>
      </c>
      <c r="T516" s="54" t="s">
        <v>128</v>
      </c>
    </row>
    <row r="517" spans="1:27" ht="22.5" customHeight="1" x14ac:dyDescent="0.4">
      <c r="A517" s="42" t="s">
        <v>425</v>
      </c>
      <c r="B517" s="75"/>
      <c r="C517" s="423" t="s">
        <v>426</v>
      </c>
      <c r="D517" s="424"/>
      <c r="E517" s="424"/>
      <c r="F517" s="424"/>
      <c r="G517" s="424"/>
      <c r="H517" s="424"/>
      <c r="I517" s="424"/>
      <c r="J517" s="424"/>
      <c r="K517" s="424"/>
      <c r="L517" s="424"/>
      <c r="M517" s="425"/>
      <c r="N517" s="396" t="s">
        <v>105</v>
      </c>
      <c r="O517" s="398"/>
      <c r="P517" s="295"/>
      <c r="R517" s="55" t="str">
        <f>IF(AND(P517="○",P518&lt;&gt;"",P519&lt;&gt;"",P520&lt;&gt;""),S517,"")</f>
        <v/>
      </c>
      <c r="S517" s="56">
        <v>5</v>
      </c>
      <c r="T517" s="55" t="str">
        <f>IF(OR(P517="",AND(P517="○",OR(P518="",P519="",P520="")),AND(P517="－",OR(P518&lt;&gt;"",P519&lt;&gt;"",P520&lt;&gt;""))),"×","")</f>
        <v>×</v>
      </c>
    </row>
    <row r="518" spans="1:27" ht="81" customHeight="1" x14ac:dyDescent="0.4">
      <c r="B518" s="75"/>
      <c r="C518" s="426"/>
      <c r="D518" s="427"/>
      <c r="E518" s="427"/>
      <c r="F518" s="427"/>
      <c r="G518" s="427"/>
      <c r="H518" s="427"/>
      <c r="I518" s="427"/>
      <c r="J518" s="427"/>
      <c r="K518" s="427"/>
      <c r="L518" s="427"/>
      <c r="M518" s="428"/>
      <c r="N518" s="402" t="s">
        <v>427</v>
      </c>
      <c r="O518" s="403"/>
      <c r="P518" s="243"/>
      <c r="R518" s="57"/>
      <c r="S518" s="58"/>
      <c r="T518" s="45"/>
    </row>
    <row r="519" spans="1:27" ht="81" customHeight="1" x14ac:dyDescent="0.4">
      <c r="B519" s="75"/>
      <c r="C519" s="426"/>
      <c r="D519" s="427"/>
      <c r="E519" s="427"/>
      <c r="F519" s="427"/>
      <c r="G519" s="427"/>
      <c r="H519" s="427"/>
      <c r="I519" s="427"/>
      <c r="J519" s="427"/>
      <c r="K519" s="427"/>
      <c r="L519" s="427"/>
      <c r="M519" s="428"/>
      <c r="N519" s="402" t="s">
        <v>428</v>
      </c>
      <c r="O519" s="403"/>
      <c r="P519" s="116"/>
      <c r="R519" s="57"/>
      <c r="S519" s="58"/>
      <c r="T519" s="45"/>
    </row>
    <row r="520" spans="1:27" ht="81" customHeight="1" x14ac:dyDescent="0.4">
      <c r="B520" s="75"/>
      <c r="C520" s="426"/>
      <c r="D520" s="427"/>
      <c r="E520" s="427"/>
      <c r="F520" s="427"/>
      <c r="G520" s="427"/>
      <c r="H520" s="427"/>
      <c r="I520" s="427"/>
      <c r="J520" s="427"/>
      <c r="K520" s="427"/>
      <c r="L520" s="427"/>
      <c r="M520" s="428"/>
      <c r="N520" s="688" t="s">
        <v>429</v>
      </c>
      <c r="O520" s="689"/>
      <c r="P520" s="116"/>
      <c r="R520" s="53" t="s">
        <v>101</v>
      </c>
      <c r="S520" s="53" t="s">
        <v>102</v>
      </c>
      <c r="T520" s="54" t="s">
        <v>128</v>
      </c>
    </row>
    <row r="521" spans="1:27" ht="37.5" customHeight="1" x14ac:dyDescent="0.4">
      <c r="A521" s="42" t="s">
        <v>430</v>
      </c>
      <c r="B521" s="75"/>
      <c r="C521" s="423" t="s">
        <v>431</v>
      </c>
      <c r="D521" s="424"/>
      <c r="E521" s="424"/>
      <c r="F521" s="424"/>
      <c r="G521" s="424"/>
      <c r="H521" s="424"/>
      <c r="I521" s="424"/>
      <c r="J521" s="424"/>
      <c r="K521" s="424"/>
      <c r="L521" s="424"/>
      <c r="M521" s="425"/>
      <c r="N521" s="534" t="s">
        <v>105</v>
      </c>
      <c r="O521" s="535"/>
      <c r="P521" s="295"/>
      <c r="R521" s="55" t="str">
        <f>IF(AND(R517&lt;&gt;"",P521="○",P523&lt;&gt;"",P524&lt;&gt;"",P525&lt;&gt;""),S521,"")</f>
        <v/>
      </c>
      <c r="S521" s="56">
        <v>5</v>
      </c>
      <c r="T521" s="177" t="str">
        <f>IF(OR(P521="",AND(P521="○",OR(R517="",P523="",P524="",P525="")),AND(P521="－",OR(P523&lt;&gt;"",P524&lt;&gt;"",P525&lt;&gt;""))),"×","")</f>
        <v>×</v>
      </c>
    </row>
    <row r="522" spans="1:27" ht="30" customHeight="1" x14ac:dyDescent="0.4">
      <c r="B522" s="75"/>
      <c r="C522" s="426"/>
      <c r="D522" s="427"/>
      <c r="E522" s="427"/>
      <c r="F522" s="427"/>
      <c r="G522" s="427"/>
      <c r="H522" s="427"/>
      <c r="I522" s="427"/>
      <c r="J522" s="427"/>
      <c r="K522" s="427"/>
      <c r="L522" s="427"/>
      <c r="M522" s="428"/>
      <c r="N522" s="566" t="s">
        <v>6609</v>
      </c>
      <c r="O522" s="567"/>
      <c r="P522" s="568"/>
      <c r="R522" s="57"/>
      <c r="S522" s="58"/>
      <c r="T522" s="45"/>
    </row>
    <row r="523" spans="1:27" ht="45" customHeight="1" x14ac:dyDescent="0.4">
      <c r="B523" s="75"/>
      <c r="C523" s="426"/>
      <c r="D523" s="427"/>
      <c r="E523" s="427"/>
      <c r="F523" s="427"/>
      <c r="G523" s="427"/>
      <c r="H523" s="427"/>
      <c r="I523" s="427"/>
      <c r="J523" s="427"/>
      <c r="K523" s="427"/>
      <c r="L523" s="427"/>
      <c r="M523" s="428"/>
      <c r="N523" s="572" t="s">
        <v>432</v>
      </c>
      <c r="O523" s="573"/>
      <c r="P523" s="202"/>
    </row>
    <row r="524" spans="1:27" ht="45" customHeight="1" x14ac:dyDescent="0.4">
      <c r="B524" s="75"/>
      <c r="C524" s="426"/>
      <c r="D524" s="427"/>
      <c r="E524" s="427"/>
      <c r="F524" s="427"/>
      <c r="G524" s="427"/>
      <c r="H524" s="427"/>
      <c r="I524" s="427"/>
      <c r="J524" s="427"/>
      <c r="K524" s="427"/>
      <c r="L524" s="427"/>
      <c r="M524" s="428"/>
      <c r="N524" s="572" t="s">
        <v>433</v>
      </c>
      <c r="O524" s="573"/>
      <c r="P524" s="202"/>
    </row>
    <row r="525" spans="1:27" ht="45" customHeight="1" x14ac:dyDescent="0.4">
      <c r="B525" s="75"/>
      <c r="C525" s="430"/>
      <c r="D525" s="431"/>
      <c r="E525" s="431"/>
      <c r="F525" s="431"/>
      <c r="G525" s="431"/>
      <c r="H525" s="431"/>
      <c r="I525" s="431"/>
      <c r="J525" s="431"/>
      <c r="K525" s="431"/>
      <c r="L525" s="431"/>
      <c r="M525" s="432"/>
      <c r="N525" s="570" t="s">
        <v>434</v>
      </c>
      <c r="O525" s="571"/>
      <c r="P525" s="202"/>
    </row>
    <row r="526" spans="1:27" ht="21" customHeight="1" x14ac:dyDescent="0.4">
      <c r="B526" s="75"/>
      <c r="C526" s="75"/>
      <c r="D526" s="75"/>
      <c r="E526" s="75"/>
      <c r="F526" s="75"/>
      <c r="G526" s="75"/>
      <c r="H526" s="75"/>
      <c r="I526" s="75"/>
      <c r="J526" s="75"/>
      <c r="K526" s="75"/>
      <c r="L526" s="75"/>
      <c r="M526" s="75"/>
      <c r="N526" s="75"/>
      <c r="O526" s="75"/>
      <c r="P526" s="75"/>
    </row>
    <row r="527" spans="1:27" s="63" customFormat="1" ht="48" customHeight="1" x14ac:dyDescent="0.4">
      <c r="A527" s="62"/>
      <c r="B527" s="76" t="s">
        <v>112</v>
      </c>
      <c r="C527" s="438" t="s">
        <v>435</v>
      </c>
      <c r="D527" s="438"/>
      <c r="E527" s="438"/>
      <c r="F527" s="438"/>
      <c r="G527" s="438"/>
      <c r="H527" s="438"/>
      <c r="I527" s="438"/>
      <c r="J527" s="438"/>
      <c r="K527" s="438"/>
      <c r="L527" s="438"/>
      <c r="M527" s="438"/>
      <c r="N527" s="438"/>
      <c r="O527" s="438"/>
      <c r="P527" s="439"/>
      <c r="R527"/>
      <c r="S527"/>
      <c r="T527"/>
      <c r="U527"/>
      <c r="V527"/>
      <c r="W527"/>
      <c r="X527"/>
      <c r="Y527"/>
      <c r="Z527"/>
      <c r="AA527"/>
    </row>
    <row r="528" spans="1:27" s="63" customFormat="1" ht="30.75" customHeight="1" x14ac:dyDescent="0.4">
      <c r="A528" s="62"/>
      <c r="B528" s="67" t="s">
        <v>114</v>
      </c>
      <c r="C528" s="436" t="s">
        <v>436</v>
      </c>
      <c r="D528" s="436"/>
      <c r="E528" s="436"/>
      <c r="F528" s="436"/>
      <c r="G528" s="436"/>
      <c r="H528" s="436"/>
      <c r="I528" s="436"/>
      <c r="J528" s="436"/>
      <c r="K528" s="436"/>
      <c r="L528" s="436"/>
      <c r="M528" s="436"/>
      <c r="N528" s="436"/>
      <c r="O528" s="436"/>
      <c r="P528" s="440"/>
      <c r="R528"/>
      <c r="S528"/>
      <c r="T528"/>
      <c r="U528"/>
      <c r="V528"/>
      <c r="W528"/>
      <c r="X528"/>
      <c r="Y528"/>
      <c r="Z528"/>
      <c r="AA528"/>
    </row>
    <row r="529" spans="1:27" s="63" customFormat="1" ht="46.5" customHeight="1" x14ac:dyDescent="0.4">
      <c r="A529" s="62"/>
      <c r="B529" s="67" t="s">
        <v>123</v>
      </c>
      <c r="C529" s="436" t="s">
        <v>437</v>
      </c>
      <c r="D529" s="436"/>
      <c r="E529" s="436"/>
      <c r="F529" s="436"/>
      <c r="G529" s="436"/>
      <c r="H529" s="436"/>
      <c r="I529" s="436"/>
      <c r="J529" s="436"/>
      <c r="K529" s="436"/>
      <c r="L529" s="436"/>
      <c r="M529" s="436"/>
      <c r="N529" s="436"/>
      <c r="O529" s="436"/>
      <c r="P529" s="440"/>
      <c r="R529"/>
      <c r="S529"/>
      <c r="T529"/>
      <c r="U529"/>
      <c r="V529"/>
      <c r="W529"/>
      <c r="X529"/>
      <c r="Y529"/>
      <c r="Z529"/>
      <c r="AA529"/>
    </row>
    <row r="530" spans="1:27" s="63" customFormat="1" ht="17.25" customHeight="1" x14ac:dyDescent="0.4">
      <c r="A530" s="62"/>
      <c r="B530" s="67" t="s">
        <v>196</v>
      </c>
      <c r="C530" s="436" t="s">
        <v>6555</v>
      </c>
      <c r="D530" s="436"/>
      <c r="E530" s="436"/>
      <c r="F530" s="436"/>
      <c r="G530" s="436"/>
      <c r="H530" s="436"/>
      <c r="I530" s="436"/>
      <c r="J530" s="436"/>
      <c r="K530" s="436"/>
      <c r="L530" s="436"/>
      <c r="M530" s="436"/>
      <c r="N530" s="436"/>
      <c r="O530" s="436"/>
      <c r="P530" s="440"/>
      <c r="R530"/>
      <c r="S530"/>
      <c r="T530"/>
      <c r="U530"/>
      <c r="V530"/>
      <c r="W530"/>
      <c r="X530"/>
      <c r="Y530"/>
      <c r="Z530"/>
      <c r="AA530"/>
    </row>
    <row r="531" spans="1:27" s="63" customFormat="1" ht="15.75" customHeight="1" x14ac:dyDescent="0.4">
      <c r="A531" s="62"/>
      <c r="B531" s="67" t="s">
        <v>197</v>
      </c>
      <c r="C531" s="436" t="s">
        <v>6556</v>
      </c>
      <c r="D531" s="436"/>
      <c r="E531" s="436"/>
      <c r="F531" s="436"/>
      <c r="G531" s="436"/>
      <c r="H531" s="436"/>
      <c r="I531" s="436"/>
      <c r="J531" s="436"/>
      <c r="K531" s="436"/>
      <c r="L531" s="436"/>
      <c r="M531" s="436"/>
      <c r="N531" s="436"/>
      <c r="O531" s="436"/>
      <c r="P531" s="440"/>
      <c r="R531"/>
      <c r="S531"/>
      <c r="T531"/>
      <c r="U531"/>
      <c r="V531"/>
      <c r="W531"/>
      <c r="X531"/>
      <c r="Y531"/>
      <c r="Z531"/>
      <c r="AA531"/>
    </row>
    <row r="532" spans="1:27" s="63" customFormat="1" ht="31.15" customHeight="1" x14ac:dyDescent="0.4">
      <c r="A532" s="62"/>
      <c r="B532" s="67" t="s">
        <v>198</v>
      </c>
      <c r="C532" s="436" t="s">
        <v>438</v>
      </c>
      <c r="D532" s="436"/>
      <c r="E532" s="436"/>
      <c r="F532" s="436"/>
      <c r="G532" s="436"/>
      <c r="H532" s="436"/>
      <c r="I532" s="436"/>
      <c r="J532" s="436"/>
      <c r="K532" s="436"/>
      <c r="L532" s="436"/>
      <c r="M532" s="436"/>
      <c r="N532" s="436"/>
      <c r="O532" s="436"/>
      <c r="P532" s="440"/>
      <c r="R532"/>
      <c r="S532"/>
      <c r="T532"/>
      <c r="U532"/>
      <c r="V532"/>
      <c r="W532"/>
      <c r="X532"/>
      <c r="Y532"/>
      <c r="Z532"/>
      <c r="AA532"/>
    </row>
    <row r="533" spans="1:27" s="63" customFormat="1" ht="17.25" customHeight="1" x14ac:dyDescent="0.4">
      <c r="A533" s="62"/>
      <c r="B533" s="68" t="s">
        <v>439</v>
      </c>
      <c r="C533" s="457" t="s">
        <v>6557</v>
      </c>
      <c r="D533" s="457"/>
      <c r="E533" s="457"/>
      <c r="F533" s="457"/>
      <c r="G533" s="457"/>
      <c r="H533" s="457"/>
      <c r="I533" s="457"/>
      <c r="J533" s="457"/>
      <c r="K533" s="457"/>
      <c r="L533" s="457"/>
      <c r="M533" s="457"/>
      <c r="N533" s="457"/>
      <c r="O533" s="457"/>
      <c r="P533" s="458"/>
      <c r="R533"/>
      <c r="S533"/>
      <c r="T533"/>
      <c r="U533"/>
      <c r="V533"/>
      <c r="W533"/>
      <c r="X533"/>
      <c r="Y533"/>
      <c r="Z533"/>
      <c r="AA533"/>
    </row>
    <row r="534" spans="1:27" ht="10.5" customHeight="1" x14ac:dyDescent="0.4">
      <c r="B534" s="75"/>
      <c r="C534" s="267"/>
      <c r="D534" s="267"/>
      <c r="E534" s="267"/>
      <c r="F534" s="267"/>
      <c r="G534" s="267"/>
      <c r="H534" s="267"/>
      <c r="I534" s="267"/>
      <c r="J534" s="267"/>
      <c r="K534" s="267"/>
      <c r="L534" s="267"/>
      <c r="M534" s="267"/>
      <c r="N534" s="77"/>
      <c r="O534" s="77"/>
      <c r="P534" s="77"/>
    </row>
    <row r="535" spans="1:27" ht="21" customHeight="1" x14ac:dyDescent="0.4">
      <c r="B535" s="569" t="s">
        <v>440</v>
      </c>
      <c r="C535" s="569"/>
      <c r="D535" s="569"/>
      <c r="E535" s="569"/>
      <c r="F535" s="569"/>
      <c r="G535" s="569"/>
      <c r="H535" s="569"/>
      <c r="I535" s="569"/>
      <c r="J535" s="569"/>
      <c r="K535" s="569"/>
      <c r="L535" s="569"/>
      <c r="M535" s="569"/>
      <c r="N535" s="569"/>
      <c r="O535" s="569"/>
      <c r="P535" s="569"/>
    </row>
    <row r="536" spans="1:27" ht="40.5" customHeight="1" x14ac:dyDescent="0.4">
      <c r="B536" s="379" t="s">
        <v>6535</v>
      </c>
      <c r="C536" s="379"/>
      <c r="D536" s="379"/>
      <c r="E536" s="379"/>
      <c r="F536" s="379"/>
      <c r="G536" s="379"/>
      <c r="H536" s="379"/>
      <c r="I536" s="379"/>
      <c r="J536" s="379"/>
      <c r="K536" s="379"/>
      <c r="L536" s="379"/>
      <c r="M536" s="379"/>
      <c r="N536" s="379"/>
      <c r="O536" s="379"/>
      <c r="P536" s="379"/>
    </row>
    <row r="537" spans="1:27" ht="21" customHeight="1" x14ac:dyDescent="0.4">
      <c r="B537" s="75"/>
      <c r="C537" s="411" t="s">
        <v>36</v>
      </c>
      <c r="D537" s="412"/>
      <c r="E537" s="412"/>
      <c r="F537" s="412"/>
      <c r="G537" s="412"/>
      <c r="H537" s="412"/>
      <c r="I537" s="412"/>
      <c r="J537" s="412"/>
      <c r="K537" s="412"/>
      <c r="L537" s="412"/>
      <c r="M537" s="412"/>
      <c r="N537" s="413"/>
      <c r="O537" s="473" t="s">
        <v>37</v>
      </c>
      <c r="P537" s="473"/>
      <c r="R537" s="53" t="s">
        <v>101</v>
      </c>
      <c r="S537" s="53" t="s">
        <v>102</v>
      </c>
      <c r="T537" s="54" t="s">
        <v>128</v>
      </c>
    </row>
    <row r="538" spans="1:27" ht="22.5" customHeight="1" x14ac:dyDescent="0.4">
      <c r="A538" s="42" t="s">
        <v>441</v>
      </c>
      <c r="B538" s="75"/>
      <c r="C538" s="423" t="s">
        <v>442</v>
      </c>
      <c r="D538" s="424"/>
      <c r="E538" s="424"/>
      <c r="F538" s="424"/>
      <c r="G538" s="424"/>
      <c r="H538" s="424"/>
      <c r="I538" s="424"/>
      <c r="J538" s="424"/>
      <c r="K538" s="424"/>
      <c r="L538" s="424"/>
      <c r="M538" s="424"/>
      <c r="N538" s="425"/>
      <c r="O538" s="269" t="s">
        <v>105</v>
      </c>
      <c r="P538" s="295"/>
      <c r="R538" s="55" t="str">
        <f>IF(AND(P538="○",P539&lt;&gt;""),S538,"")</f>
        <v/>
      </c>
      <c r="S538" s="56">
        <v>7</v>
      </c>
      <c r="T538" s="55" t="str">
        <f>IF(OR(P538="",AND(P538="○",P539=""),AND(P538="－",P539&lt;&gt;""),AND(P538="",P539&lt;&gt;"")),"×","")</f>
        <v>×</v>
      </c>
    </row>
    <row r="539" spans="1:27" ht="89.25" customHeight="1" x14ac:dyDescent="0.4">
      <c r="B539" s="75"/>
      <c r="C539" s="430"/>
      <c r="D539" s="431"/>
      <c r="E539" s="431"/>
      <c r="F539" s="431"/>
      <c r="G539" s="431"/>
      <c r="H539" s="431"/>
      <c r="I539" s="431"/>
      <c r="J539" s="431"/>
      <c r="K539" s="431"/>
      <c r="L539" s="431"/>
      <c r="M539" s="431"/>
      <c r="N539" s="432"/>
      <c r="O539" s="262" t="s">
        <v>443</v>
      </c>
      <c r="P539" s="203"/>
      <c r="R539" s="53" t="s">
        <v>101</v>
      </c>
      <c r="S539" s="53" t="s">
        <v>102</v>
      </c>
      <c r="T539" s="54" t="s">
        <v>128</v>
      </c>
    </row>
    <row r="540" spans="1:27" ht="22.5" customHeight="1" x14ac:dyDescent="0.4">
      <c r="A540" s="42" t="s">
        <v>444</v>
      </c>
      <c r="B540" s="75"/>
      <c r="C540" s="423" t="s">
        <v>445</v>
      </c>
      <c r="D540" s="424"/>
      <c r="E540" s="424"/>
      <c r="F540" s="424"/>
      <c r="G540" s="424"/>
      <c r="H540" s="424"/>
      <c r="I540" s="424"/>
      <c r="J540" s="424"/>
      <c r="K540" s="424"/>
      <c r="L540" s="424"/>
      <c r="M540" s="424"/>
      <c r="N540" s="425"/>
      <c r="O540" s="269" t="s">
        <v>105</v>
      </c>
      <c r="P540" s="295"/>
      <c r="R540" s="55" t="str">
        <f>IF(AND(P540="○",P541&lt;&gt;""),S540,"")</f>
        <v/>
      </c>
      <c r="S540" s="56">
        <v>7</v>
      </c>
      <c r="T540" s="55" t="str">
        <f>IF(OR(P540="",AND(P540="○",P541=""),AND(P540="－",P541&lt;&gt;""),AND(P540="",P541&lt;&gt;"")),"×","")</f>
        <v>×</v>
      </c>
    </row>
    <row r="541" spans="1:27" ht="54.75" customHeight="1" x14ac:dyDescent="0.4">
      <c r="B541" s="75"/>
      <c r="C541" s="430"/>
      <c r="D541" s="431"/>
      <c r="E541" s="431"/>
      <c r="F541" s="431"/>
      <c r="G541" s="431"/>
      <c r="H541" s="431"/>
      <c r="I541" s="431"/>
      <c r="J541" s="431"/>
      <c r="K541" s="431"/>
      <c r="L541" s="431"/>
      <c r="M541" s="431"/>
      <c r="N541" s="432"/>
      <c r="O541" s="262" t="s">
        <v>446</v>
      </c>
      <c r="P541" s="203"/>
      <c r="R541" s="53" t="s">
        <v>101</v>
      </c>
      <c r="S541" s="53" t="s">
        <v>102</v>
      </c>
      <c r="T541" s="54" t="s">
        <v>128</v>
      </c>
    </row>
    <row r="542" spans="1:27" ht="30" customHeight="1" x14ac:dyDescent="0.4">
      <c r="A542" s="42" t="s">
        <v>447</v>
      </c>
      <c r="B542" s="75"/>
      <c r="C542" s="423" t="s">
        <v>448</v>
      </c>
      <c r="D542" s="424"/>
      <c r="E542" s="424"/>
      <c r="F542" s="424"/>
      <c r="G542" s="424"/>
      <c r="H542" s="424"/>
      <c r="I542" s="424"/>
      <c r="J542" s="424"/>
      <c r="K542" s="424"/>
      <c r="L542" s="424"/>
      <c r="M542" s="424"/>
      <c r="N542" s="425"/>
      <c r="O542" s="269" t="s">
        <v>105</v>
      </c>
      <c r="P542" s="295"/>
      <c r="R542" s="55" t="str">
        <f>IF(AND(P542="○",P543&lt;&gt;""),S542,"")</f>
        <v/>
      </c>
      <c r="S542" s="56">
        <v>7</v>
      </c>
      <c r="T542" s="55" t="str">
        <f>IF(OR(P542="",AND(P542="○",P543=""),AND(P542="－",P543&lt;&gt;""),AND(P542="",P543&lt;&gt;"")),"×","")</f>
        <v>×</v>
      </c>
    </row>
    <row r="543" spans="1:27" ht="60.75" customHeight="1" x14ac:dyDescent="0.4">
      <c r="B543" s="75"/>
      <c r="C543" s="430"/>
      <c r="D543" s="431"/>
      <c r="E543" s="431"/>
      <c r="F543" s="431"/>
      <c r="G543" s="431"/>
      <c r="H543" s="431"/>
      <c r="I543" s="431"/>
      <c r="J543" s="431"/>
      <c r="K543" s="431"/>
      <c r="L543" s="431"/>
      <c r="M543" s="431"/>
      <c r="N543" s="432"/>
      <c r="O543" s="262" t="s">
        <v>449</v>
      </c>
      <c r="P543" s="203"/>
      <c r="R543" s="53" t="s">
        <v>101</v>
      </c>
      <c r="S543" s="53" t="s">
        <v>102</v>
      </c>
      <c r="T543" s="54" t="s">
        <v>450</v>
      </c>
    </row>
    <row r="544" spans="1:27" ht="35.25" customHeight="1" x14ac:dyDescent="0.4">
      <c r="A544" s="42" t="s">
        <v>451</v>
      </c>
      <c r="B544" s="75"/>
      <c r="C544" s="423" t="s">
        <v>452</v>
      </c>
      <c r="D544" s="424"/>
      <c r="E544" s="424"/>
      <c r="F544" s="424"/>
      <c r="G544" s="424"/>
      <c r="H544" s="424"/>
      <c r="I544" s="424"/>
      <c r="J544" s="424"/>
      <c r="K544" s="424"/>
      <c r="L544" s="424"/>
      <c r="M544" s="424"/>
      <c r="N544" s="425"/>
      <c r="O544" s="269" t="s">
        <v>105</v>
      </c>
      <c r="P544" s="295"/>
      <c r="R544" s="55" t="str">
        <f>IF(AND(P544="○",SUM(P545)&gt;0,SUM(P546)&gt;0,P547&gt;=0.9),S544,"")</f>
        <v/>
      </c>
      <c r="S544" s="56">
        <v>7</v>
      </c>
      <c r="T544" s="55" t="str">
        <f>IF(OR(P544="",AND(P544="○",OR(P545="",P546="")),AND(P544="○",P547&lt;0.9),AND(P544="－",OR(P545&lt;&gt;"",P546&lt;&gt;"")),AND(P544="",P545&lt;&gt;"",P546&lt;&gt;"")),"×","")</f>
        <v>×</v>
      </c>
    </row>
    <row r="545" spans="1:21" ht="22.5" customHeight="1" x14ac:dyDescent="0.4">
      <c r="B545" s="75"/>
      <c r="C545" s="426"/>
      <c r="D545" s="427"/>
      <c r="E545" s="427"/>
      <c r="F545" s="427"/>
      <c r="G545" s="427"/>
      <c r="H545" s="427"/>
      <c r="I545" s="427"/>
      <c r="J545" s="427"/>
      <c r="K545" s="427"/>
      <c r="L545" s="427"/>
      <c r="M545" s="427"/>
      <c r="N545" s="428"/>
      <c r="O545" s="78" t="s">
        <v>453</v>
      </c>
      <c r="P545" s="321"/>
      <c r="R545" s="181" t="str">
        <f>IF(P547&gt;1,"勧奨件数がレセプト抽出件数を上回っています","")</f>
        <v>勧奨件数がレセプト抽出件数を上回っています</v>
      </c>
      <c r="S545" s="56"/>
      <c r="T545" s="79"/>
    </row>
    <row r="546" spans="1:21" ht="22.5" customHeight="1" x14ac:dyDescent="0.4">
      <c r="B546" s="75"/>
      <c r="C546" s="426"/>
      <c r="D546" s="427"/>
      <c r="E546" s="427"/>
      <c r="F546" s="427"/>
      <c r="G546" s="427"/>
      <c r="H546" s="427"/>
      <c r="I546" s="427"/>
      <c r="J546" s="427"/>
      <c r="K546" s="427"/>
      <c r="L546" s="427"/>
      <c r="M546" s="427"/>
      <c r="N546" s="428"/>
      <c r="O546" s="78" t="s">
        <v>454</v>
      </c>
      <c r="P546" s="321"/>
      <c r="R546" s="58"/>
      <c r="S546" s="56"/>
      <c r="T546" s="58"/>
    </row>
    <row r="547" spans="1:21" ht="22.5" customHeight="1" x14ac:dyDescent="0.4">
      <c r="B547" s="75"/>
      <c r="C547" s="430"/>
      <c r="D547" s="431"/>
      <c r="E547" s="431"/>
      <c r="F547" s="431"/>
      <c r="G547" s="431"/>
      <c r="H547" s="431"/>
      <c r="I547" s="431"/>
      <c r="J547" s="431"/>
      <c r="K547" s="431"/>
      <c r="L547" s="431"/>
      <c r="M547" s="431"/>
      <c r="N547" s="432"/>
      <c r="O547" s="78" t="s">
        <v>455</v>
      </c>
      <c r="P547" s="339" t="str">
        <f>IFERROR(P546/P545,"")</f>
        <v/>
      </c>
      <c r="R547" s="53" t="s">
        <v>101</v>
      </c>
      <c r="S547" s="53" t="s">
        <v>102</v>
      </c>
      <c r="T547" s="54" t="s">
        <v>128</v>
      </c>
    </row>
    <row r="548" spans="1:21" ht="35.25" customHeight="1" x14ac:dyDescent="0.4">
      <c r="A548" s="42" t="s">
        <v>456</v>
      </c>
      <c r="B548" s="75"/>
      <c r="C548" s="423" t="s">
        <v>457</v>
      </c>
      <c r="D548" s="424"/>
      <c r="E548" s="424"/>
      <c r="F548" s="424"/>
      <c r="G548" s="424"/>
      <c r="H548" s="424"/>
      <c r="I548" s="424"/>
      <c r="J548" s="424"/>
      <c r="K548" s="424"/>
      <c r="L548" s="424"/>
      <c r="M548" s="424"/>
      <c r="N548" s="425"/>
      <c r="O548" s="269" t="s">
        <v>105</v>
      </c>
      <c r="P548" s="295"/>
      <c r="R548" s="55" t="str">
        <f>IF(AND(P548="○",P549&lt;&gt;"",P550&lt;&gt;""),S548,"")</f>
        <v/>
      </c>
      <c r="S548" s="56">
        <v>3</v>
      </c>
      <c r="T548" s="55" t="str">
        <f>IF(OR(P548="",AND(P548="○",OR(P549="",P550="")),AND(P548="－",OR(P549&lt;&gt;"",P550&lt;&gt;"")),AND(P548="",OR(P549&lt;&gt;"",P550&lt;&gt;""))),"×","")</f>
        <v>×</v>
      </c>
    </row>
    <row r="549" spans="1:21" ht="40.5" customHeight="1" x14ac:dyDescent="0.4">
      <c r="B549" s="75"/>
      <c r="C549" s="426"/>
      <c r="D549" s="427"/>
      <c r="E549" s="427"/>
      <c r="F549" s="427"/>
      <c r="G549" s="427"/>
      <c r="H549" s="427"/>
      <c r="I549" s="427"/>
      <c r="J549" s="427"/>
      <c r="K549" s="427"/>
      <c r="L549" s="427"/>
      <c r="M549" s="427"/>
      <c r="N549" s="428"/>
      <c r="O549" s="262" t="s">
        <v>458</v>
      </c>
      <c r="P549" s="203"/>
      <c r="R549" s="79"/>
      <c r="S549" s="56"/>
      <c r="T549" s="79"/>
    </row>
    <row r="550" spans="1:21" ht="40.5" customHeight="1" x14ac:dyDescent="0.4">
      <c r="B550" s="75"/>
      <c r="C550" s="430"/>
      <c r="D550" s="431"/>
      <c r="E550" s="431"/>
      <c r="F550" s="431"/>
      <c r="G550" s="431"/>
      <c r="H550" s="431"/>
      <c r="I550" s="431"/>
      <c r="J550" s="431"/>
      <c r="K550" s="431"/>
      <c r="L550" s="431"/>
      <c r="M550" s="431"/>
      <c r="N550" s="432"/>
      <c r="O550" s="262" t="s">
        <v>459</v>
      </c>
      <c r="P550" s="203"/>
      <c r="R550" s="53" t="s">
        <v>101</v>
      </c>
      <c r="S550" s="53" t="s">
        <v>102</v>
      </c>
      <c r="T550" s="54" t="s">
        <v>128</v>
      </c>
    </row>
    <row r="551" spans="1:21" ht="27" customHeight="1" x14ac:dyDescent="0.4">
      <c r="A551" s="42" t="s">
        <v>460</v>
      </c>
      <c r="B551" s="75"/>
      <c r="C551" s="423" t="s">
        <v>461</v>
      </c>
      <c r="D551" s="424"/>
      <c r="E551" s="424"/>
      <c r="F551" s="424"/>
      <c r="G551" s="424"/>
      <c r="H551" s="424"/>
      <c r="I551" s="424"/>
      <c r="J551" s="424"/>
      <c r="K551" s="424"/>
      <c r="L551" s="424"/>
      <c r="M551" s="424"/>
      <c r="N551" s="425"/>
      <c r="O551" s="269" t="s">
        <v>462</v>
      </c>
      <c r="P551" s="295"/>
      <c r="R551" s="55" t="str">
        <f>IF(P559&lt;&gt;"○",IF(OR(AND(P551="○",SUM(P554)&gt;0,SUM(P555)&gt;0,SUM(P556)&gt;0,SUM(P557)&gt;0),AND(P551="○",P558="○")),S551,""),"")</f>
        <v/>
      </c>
      <c r="S551" s="56">
        <v>10</v>
      </c>
      <c r="T551" s="55" t="str">
        <f>IF(OR(P551="",AND(P551="○",P552="○",OR(COUNTA(P554:P557)&lt;4,P558="○")),AND(P551="○",P552="－",OR(COUNTA(P554:P557)&gt;0,P558="－")),AND(P551="－",OR(P552&lt;&gt;"－",COUNTA(P554:P557)&gt;0,P558&lt;&gt;"－")),AND(P551="○",P559="○")),"×","")</f>
        <v>×</v>
      </c>
      <c r="U551" s="54"/>
    </row>
    <row r="552" spans="1:21" ht="41.25" customHeight="1" x14ac:dyDescent="0.4">
      <c r="B552" s="75"/>
      <c r="C552" s="426"/>
      <c r="D552" s="427"/>
      <c r="E552" s="427"/>
      <c r="F552" s="427"/>
      <c r="G552" s="427"/>
      <c r="H552" s="427"/>
      <c r="I552" s="427"/>
      <c r="J552" s="427"/>
      <c r="K552" s="427"/>
      <c r="L552" s="427"/>
      <c r="M552" s="427"/>
      <c r="N552" s="428"/>
      <c r="O552" s="270" t="s">
        <v>463</v>
      </c>
      <c r="P552" s="295"/>
      <c r="R552" s="212" t="str">
        <f>IF(AND(P552="○",P558="○"),"いずれか片方を入力してください。","")</f>
        <v/>
      </c>
      <c r="S552" s="56"/>
      <c r="T552" s="58"/>
      <c r="U552" s="54"/>
    </row>
    <row r="553" spans="1:21" ht="30.75" customHeight="1" x14ac:dyDescent="0.4">
      <c r="B553" s="75"/>
      <c r="C553" s="426"/>
      <c r="D553" s="427"/>
      <c r="E553" s="427"/>
      <c r="F553" s="427"/>
      <c r="G553" s="427"/>
      <c r="H553" s="427"/>
      <c r="I553" s="427"/>
      <c r="J553" s="427"/>
      <c r="K553" s="427"/>
      <c r="L553" s="427"/>
      <c r="M553" s="427"/>
      <c r="N553" s="428"/>
      <c r="O553" s="402" t="s">
        <v>464</v>
      </c>
      <c r="P553" s="404"/>
      <c r="R553" s="52"/>
      <c r="S553" s="211"/>
      <c r="T553" s="211"/>
      <c r="U553" s="211"/>
    </row>
    <row r="554" spans="1:21" ht="30" customHeight="1" x14ac:dyDescent="0.4">
      <c r="B554" s="75"/>
      <c r="C554" s="426"/>
      <c r="D554" s="427"/>
      <c r="E554" s="427"/>
      <c r="F554" s="427"/>
      <c r="G554" s="427"/>
      <c r="H554" s="427"/>
      <c r="I554" s="427"/>
      <c r="J554" s="427"/>
      <c r="K554" s="427"/>
      <c r="L554" s="427"/>
      <c r="M554" s="427"/>
      <c r="N554" s="428"/>
      <c r="O554" s="113" t="s">
        <v>465</v>
      </c>
      <c r="P554" s="204"/>
      <c r="R554" t="str">
        <f>IF(AND($P$552="○",P554&lt;1),"念のため数値を確認してください。","")</f>
        <v/>
      </c>
    </row>
    <row r="555" spans="1:21" ht="30" customHeight="1" x14ac:dyDescent="0.4">
      <c r="B555" s="75"/>
      <c r="C555" s="426"/>
      <c r="D555" s="427"/>
      <c r="E555" s="427"/>
      <c r="F555" s="427"/>
      <c r="G555" s="427"/>
      <c r="H555" s="427"/>
      <c r="I555" s="427"/>
      <c r="J555" s="427"/>
      <c r="K555" s="427"/>
      <c r="L555" s="427"/>
      <c r="M555" s="427"/>
      <c r="N555" s="428"/>
      <c r="O555" s="113" t="s">
        <v>466</v>
      </c>
      <c r="P555" s="204"/>
      <c r="R555" t="str">
        <f>IF(AND($P$552="○",P555&lt;1),"念のため数値を確認してください。","")</f>
        <v/>
      </c>
    </row>
    <row r="556" spans="1:21" ht="30" customHeight="1" x14ac:dyDescent="0.4">
      <c r="B556" s="75"/>
      <c r="C556" s="426"/>
      <c r="D556" s="427"/>
      <c r="E556" s="427"/>
      <c r="F556" s="427"/>
      <c r="G556" s="427"/>
      <c r="H556" s="427"/>
      <c r="I556" s="427"/>
      <c r="J556" s="427"/>
      <c r="K556" s="427"/>
      <c r="L556" s="427"/>
      <c r="M556" s="427"/>
      <c r="N556" s="428"/>
      <c r="O556" s="113" t="s">
        <v>467</v>
      </c>
      <c r="P556" s="205"/>
      <c r="R556" t="str">
        <f>IF(AND($P$552="○",P556&lt;1),"念のため数値を確認してください。","")</f>
        <v/>
      </c>
    </row>
    <row r="557" spans="1:21" ht="30" customHeight="1" x14ac:dyDescent="0.4">
      <c r="B557" s="75"/>
      <c r="C557" s="426"/>
      <c r="D557" s="427"/>
      <c r="E557" s="427"/>
      <c r="F557" s="427"/>
      <c r="G557" s="427"/>
      <c r="H557" s="427"/>
      <c r="I557" s="427"/>
      <c r="J557" s="427"/>
      <c r="K557" s="427"/>
      <c r="L557" s="427"/>
      <c r="M557" s="427"/>
      <c r="N557" s="428"/>
      <c r="O557" s="113" t="s">
        <v>468</v>
      </c>
      <c r="P557" s="204"/>
      <c r="R557" t="str">
        <f>IF(AND($P$552="○",P557&lt;1),"念のため数値を確認してください。","")</f>
        <v/>
      </c>
    </row>
    <row r="558" spans="1:21" ht="51.75" customHeight="1" x14ac:dyDescent="0.4">
      <c r="B558" s="75"/>
      <c r="C558" s="430"/>
      <c r="D558" s="431"/>
      <c r="E558" s="431"/>
      <c r="F558" s="431"/>
      <c r="G558" s="431"/>
      <c r="H558" s="431"/>
      <c r="I558" s="431"/>
      <c r="J558" s="431"/>
      <c r="K558" s="431"/>
      <c r="L558" s="431"/>
      <c r="M558" s="431"/>
      <c r="N558" s="432"/>
      <c r="O558" s="182" t="s">
        <v>469</v>
      </c>
      <c r="P558" s="295"/>
      <c r="R558" s="53" t="s">
        <v>101</v>
      </c>
      <c r="S558" s="53" t="s">
        <v>102</v>
      </c>
      <c r="T558" s="54" t="s">
        <v>128</v>
      </c>
    </row>
    <row r="559" spans="1:21" ht="27.6" customHeight="1" x14ac:dyDescent="0.4">
      <c r="A559" s="42" t="s">
        <v>470</v>
      </c>
      <c r="B559" s="75"/>
      <c r="C559" s="423" t="s">
        <v>471</v>
      </c>
      <c r="D559" s="424"/>
      <c r="E559" s="424"/>
      <c r="F559" s="424"/>
      <c r="G559" s="424"/>
      <c r="H559" s="424"/>
      <c r="I559" s="424"/>
      <c r="J559" s="424"/>
      <c r="K559" s="424"/>
      <c r="L559" s="424"/>
      <c r="M559" s="424"/>
      <c r="N559" s="425"/>
      <c r="O559" s="270" t="s">
        <v>472</v>
      </c>
      <c r="P559" s="295"/>
      <c r="R559" s="55" t="str">
        <f>IF(P551&lt;&gt;"○",IF(AND(P559="○",P560&lt;&gt;"",P561&lt;&gt;"",S561=""),S559,""),"")</f>
        <v/>
      </c>
      <c r="S559" s="56">
        <v>5</v>
      </c>
      <c r="T559" s="55" t="str">
        <f>IF(OR(P559="",AND(P559="○",P560="",P561=""),AND(P559="－",OR(P560&lt;&gt;"",P561&lt;&gt;""))),"×","")</f>
        <v>×</v>
      </c>
      <c r="U559" s="54"/>
    </row>
    <row r="560" spans="1:21" ht="34.5" customHeight="1" x14ac:dyDescent="0.4">
      <c r="B560" s="75"/>
      <c r="C560" s="426"/>
      <c r="D560" s="427"/>
      <c r="E560" s="427"/>
      <c r="F560" s="427"/>
      <c r="G560" s="427"/>
      <c r="H560" s="427"/>
      <c r="I560" s="427"/>
      <c r="J560" s="427"/>
      <c r="K560" s="427"/>
      <c r="L560" s="427"/>
      <c r="M560" s="427"/>
      <c r="N560" s="428"/>
      <c r="O560" s="443" t="s">
        <v>473</v>
      </c>
      <c r="P560" s="203"/>
      <c r="S560" s="616" t="str">
        <f>IF(AND(P551="○",P559="○"),"⑥と⑦はいずれか片方のみ入力して下さい。","")</f>
        <v/>
      </c>
      <c r="T560" s="616"/>
      <c r="U560" s="616"/>
    </row>
    <row r="561" spans="1:23" ht="34.5" customHeight="1" x14ac:dyDescent="0.4">
      <c r="B561" s="75"/>
      <c r="C561" s="430"/>
      <c r="D561" s="431"/>
      <c r="E561" s="431"/>
      <c r="F561" s="431"/>
      <c r="G561" s="431"/>
      <c r="H561" s="431"/>
      <c r="I561" s="431"/>
      <c r="J561" s="431"/>
      <c r="K561" s="431"/>
      <c r="L561" s="431"/>
      <c r="M561" s="431"/>
      <c r="N561" s="432"/>
      <c r="O561" s="442"/>
      <c r="P561" s="203"/>
      <c r="S561" s="123" t="str">
        <f>IF(AND(P560="",P561=""),"",IF(P560=P561,"同じ内容を選択しています。",""))</f>
        <v/>
      </c>
    </row>
    <row r="562" spans="1:23" ht="21" customHeight="1" x14ac:dyDescent="0.4">
      <c r="B562" s="75"/>
      <c r="C562" s="75"/>
      <c r="D562" s="75"/>
      <c r="E562" s="75"/>
      <c r="F562" s="75"/>
      <c r="G562" s="75"/>
      <c r="H562" s="75"/>
      <c r="I562" s="75"/>
      <c r="J562" s="75"/>
      <c r="K562" s="75"/>
      <c r="L562" s="75"/>
      <c r="M562" s="75"/>
      <c r="N562" s="75"/>
      <c r="O562" s="75"/>
      <c r="P562" s="75"/>
    </row>
    <row r="563" spans="1:23" ht="48" customHeight="1" x14ac:dyDescent="0.4">
      <c r="A563" s="64"/>
      <c r="B563" s="76" t="s">
        <v>112</v>
      </c>
      <c r="C563" s="493" t="s">
        <v>474</v>
      </c>
      <c r="D563" s="493"/>
      <c r="E563" s="493"/>
      <c r="F563" s="493"/>
      <c r="G563" s="493"/>
      <c r="H563" s="493"/>
      <c r="I563" s="493"/>
      <c r="J563" s="493"/>
      <c r="K563" s="493"/>
      <c r="L563" s="493"/>
      <c r="M563" s="493"/>
      <c r="N563" s="493"/>
      <c r="O563" s="493"/>
      <c r="P563" s="494"/>
    </row>
    <row r="564" spans="1:23" ht="30.75" customHeight="1" x14ac:dyDescent="0.4">
      <c r="A564" s="64"/>
      <c r="B564" s="67" t="s">
        <v>268</v>
      </c>
      <c r="C564" s="436" t="s">
        <v>475</v>
      </c>
      <c r="D564" s="436"/>
      <c r="E564" s="436"/>
      <c r="F564" s="436"/>
      <c r="G564" s="436"/>
      <c r="H564" s="436"/>
      <c r="I564" s="436"/>
      <c r="J564" s="436"/>
      <c r="K564" s="436"/>
      <c r="L564" s="436"/>
      <c r="M564" s="436"/>
      <c r="N564" s="436"/>
      <c r="O564" s="436"/>
      <c r="P564" s="440"/>
    </row>
    <row r="565" spans="1:23" ht="65.25" customHeight="1" x14ac:dyDescent="0.4">
      <c r="A565" s="64"/>
      <c r="B565" s="67" t="s">
        <v>211</v>
      </c>
      <c r="C565" s="436" t="s">
        <v>476</v>
      </c>
      <c r="D565" s="436"/>
      <c r="E565" s="436"/>
      <c r="F565" s="436"/>
      <c r="G565" s="436"/>
      <c r="H565" s="436"/>
      <c r="I565" s="436"/>
      <c r="J565" s="436"/>
      <c r="K565" s="436"/>
      <c r="L565" s="436"/>
      <c r="M565" s="436"/>
      <c r="N565" s="436"/>
      <c r="O565" s="436"/>
      <c r="P565" s="436"/>
    </row>
    <row r="566" spans="1:23" ht="46.5" customHeight="1" x14ac:dyDescent="0.4">
      <c r="B566" s="68" t="s">
        <v>240</v>
      </c>
      <c r="C566" s="457" t="s">
        <v>477</v>
      </c>
      <c r="D566" s="457"/>
      <c r="E566" s="457"/>
      <c r="F566" s="457"/>
      <c r="G566" s="457"/>
      <c r="H566" s="457"/>
      <c r="I566" s="457"/>
      <c r="J566" s="457"/>
      <c r="K566" s="457"/>
      <c r="L566" s="457"/>
      <c r="M566" s="457"/>
      <c r="N566" s="457"/>
      <c r="O566" s="457"/>
      <c r="P566" s="457"/>
    </row>
    <row r="567" spans="1:23" ht="11.1" customHeight="1" x14ac:dyDescent="0.4">
      <c r="B567" s="80"/>
      <c r="C567" s="498"/>
      <c r="D567" s="498"/>
      <c r="E567" s="498"/>
      <c r="F567" s="498"/>
      <c r="G567" s="498"/>
      <c r="H567" s="498"/>
      <c r="I567" s="498"/>
      <c r="J567" s="498"/>
      <c r="K567" s="498"/>
      <c r="L567" s="498"/>
      <c r="M567" s="498"/>
      <c r="N567" s="498"/>
      <c r="O567" s="498"/>
      <c r="P567" s="498"/>
    </row>
    <row r="568" spans="1:23" ht="19.5" x14ac:dyDescent="0.4">
      <c r="B568" s="569" t="s">
        <v>478</v>
      </c>
      <c r="C568" s="569"/>
      <c r="D568" s="569"/>
      <c r="E568" s="569"/>
      <c r="F568" s="569"/>
      <c r="G568" s="569"/>
      <c r="H568" s="569"/>
      <c r="I568" s="569"/>
      <c r="J568" s="569"/>
      <c r="K568" s="569"/>
      <c r="L568" s="569"/>
      <c r="M568" s="569"/>
      <c r="N568" s="569"/>
      <c r="O568" s="569"/>
      <c r="P568" s="569"/>
    </row>
    <row r="569" spans="1:23" ht="19.5" x14ac:dyDescent="0.4">
      <c r="B569" s="491" t="s">
        <v>479</v>
      </c>
      <c r="C569" s="491"/>
      <c r="D569" s="491"/>
      <c r="E569" s="491"/>
      <c r="F569" s="491"/>
      <c r="G569" s="491"/>
      <c r="H569" s="491"/>
      <c r="I569" s="491"/>
      <c r="J569" s="491"/>
      <c r="K569" s="491"/>
      <c r="L569" s="491"/>
      <c r="M569" s="491"/>
      <c r="N569" s="491"/>
      <c r="O569" s="491"/>
      <c r="P569" s="491"/>
    </row>
    <row r="570" spans="1:23" ht="21" customHeight="1" x14ac:dyDescent="0.4">
      <c r="B570" s="491" t="s">
        <v>480</v>
      </c>
      <c r="C570" s="491"/>
      <c r="D570" s="491"/>
      <c r="E570" s="491"/>
      <c r="F570" s="491"/>
      <c r="G570" s="491"/>
      <c r="H570" s="491"/>
      <c r="I570" s="491"/>
      <c r="J570" s="491"/>
      <c r="K570" s="491"/>
      <c r="L570" s="491"/>
      <c r="M570" s="491"/>
      <c r="N570" s="491"/>
      <c r="O570" s="491"/>
      <c r="P570" s="491"/>
    </row>
    <row r="571" spans="1:23" ht="21" customHeight="1" x14ac:dyDescent="0.4">
      <c r="B571" s="63"/>
      <c r="C571" s="495" t="s">
        <v>36</v>
      </c>
      <c r="D571" s="496"/>
      <c r="E571" s="496"/>
      <c r="F571" s="496"/>
      <c r="G571" s="496"/>
      <c r="H571" s="496"/>
      <c r="I571" s="496"/>
      <c r="J571" s="496"/>
      <c r="K571" s="496"/>
      <c r="L571" s="496"/>
      <c r="M571" s="497"/>
      <c r="N571" s="495" t="s">
        <v>127</v>
      </c>
      <c r="O571" s="496"/>
      <c r="P571" s="497"/>
      <c r="R571" s="53" t="s">
        <v>101</v>
      </c>
      <c r="S571" s="53" t="s">
        <v>102</v>
      </c>
      <c r="T571" s="54" t="s">
        <v>153</v>
      </c>
    </row>
    <row r="572" spans="1:23" ht="73.5" customHeight="1" x14ac:dyDescent="0.4">
      <c r="A572" s="42" t="s">
        <v>481</v>
      </c>
      <c r="B572" s="63"/>
      <c r="C572" s="608" t="s">
        <v>6610</v>
      </c>
      <c r="D572" s="549"/>
      <c r="E572" s="549"/>
      <c r="F572" s="549"/>
      <c r="G572" s="549"/>
      <c r="H572" s="549"/>
      <c r="I572" s="549"/>
      <c r="J572" s="549"/>
      <c r="K572" s="549"/>
      <c r="L572" s="549"/>
      <c r="M572" s="550"/>
      <c r="N572" s="474" t="s">
        <v>105</v>
      </c>
      <c r="O572" s="475"/>
      <c r="P572" s="295"/>
      <c r="R572" s="55" t="str">
        <f>IF(P572="○",S572,"")</f>
        <v/>
      </c>
      <c r="S572" s="56">
        <v>3</v>
      </c>
      <c r="T572" s="55" t="str">
        <f>IF(P572="","×","")</f>
        <v>×</v>
      </c>
      <c r="W572" s="81"/>
    </row>
    <row r="573" spans="1:23" ht="11.1" customHeight="1" x14ac:dyDescent="0.4">
      <c r="B573" s="75"/>
      <c r="C573" s="75"/>
      <c r="D573" s="75"/>
      <c r="E573" s="75"/>
      <c r="F573" s="75"/>
      <c r="G573" s="75"/>
      <c r="H573" s="75"/>
      <c r="I573" s="75"/>
      <c r="J573" s="75"/>
      <c r="K573" s="75"/>
      <c r="L573" s="75"/>
      <c r="M573" s="75"/>
      <c r="N573" s="75"/>
      <c r="O573" s="75"/>
      <c r="P573" s="75"/>
    </row>
    <row r="574" spans="1:23" ht="14.25" customHeight="1" x14ac:dyDescent="0.4">
      <c r="B574" s="76" t="s">
        <v>112</v>
      </c>
      <c r="C574" s="438" t="s">
        <v>482</v>
      </c>
      <c r="D574" s="438"/>
      <c r="E574" s="438"/>
      <c r="F574" s="438"/>
      <c r="G574" s="438"/>
      <c r="H574" s="438"/>
      <c r="I574" s="438"/>
      <c r="J574" s="438"/>
      <c r="K574" s="438"/>
      <c r="L574" s="438"/>
      <c r="M574" s="438"/>
      <c r="N574" s="438"/>
      <c r="O574" s="438"/>
      <c r="P574" s="439"/>
    </row>
    <row r="575" spans="1:23" ht="49.5" customHeight="1" x14ac:dyDescent="0.4">
      <c r="B575" s="68" t="s">
        <v>268</v>
      </c>
      <c r="C575" s="457" t="s">
        <v>483</v>
      </c>
      <c r="D575" s="457"/>
      <c r="E575" s="457"/>
      <c r="F575" s="457"/>
      <c r="G575" s="457"/>
      <c r="H575" s="457"/>
      <c r="I575" s="457"/>
      <c r="J575" s="457"/>
      <c r="K575" s="457"/>
      <c r="L575" s="457"/>
      <c r="M575" s="457"/>
      <c r="N575" s="457"/>
      <c r="O575" s="457"/>
      <c r="P575" s="458"/>
    </row>
    <row r="576" spans="1:23" ht="11.1" customHeight="1" x14ac:dyDescent="0.4">
      <c r="B576" s="75"/>
      <c r="C576" s="75"/>
      <c r="D576" s="75"/>
      <c r="E576" s="75"/>
      <c r="F576" s="75"/>
      <c r="G576" s="75"/>
      <c r="H576" s="75"/>
      <c r="I576" s="75"/>
      <c r="J576" s="75"/>
      <c r="K576" s="75"/>
      <c r="L576" s="75"/>
      <c r="M576" s="75"/>
      <c r="N576" s="75"/>
      <c r="O576" s="75"/>
      <c r="P576" s="75"/>
    </row>
    <row r="577" spans="1:20" ht="27" customHeight="1" x14ac:dyDescent="0.4">
      <c r="B577" s="379" t="s">
        <v>484</v>
      </c>
      <c r="C577" s="379"/>
      <c r="D577" s="379"/>
      <c r="E577" s="379"/>
      <c r="F577" s="379"/>
      <c r="G577" s="379"/>
      <c r="H577" s="379"/>
      <c r="I577" s="379"/>
      <c r="J577" s="379"/>
      <c r="K577" s="379"/>
      <c r="L577" s="379"/>
      <c r="M577" s="379"/>
      <c r="N577" s="379"/>
      <c r="O577" s="379"/>
      <c r="P577" s="379"/>
    </row>
    <row r="578" spans="1:20" ht="27" customHeight="1" x14ac:dyDescent="0.4">
      <c r="B578" s="75"/>
      <c r="C578" s="411" t="s">
        <v>36</v>
      </c>
      <c r="D578" s="412"/>
      <c r="E578" s="412"/>
      <c r="F578" s="412"/>
      <c r="G578" s="412"/>
      <c r="H578" s="412"/>
      <c r="I578" s="412"/>
      <c r="J578" s="412"/>
      <c r="K578" s="412"/>
      <c r="L578" s="412"/>
      <c r="M578" s="412"/>
      <c r="N578" s="413"/>
      <c r="O578" s="473" t="s">
        <v>127</v>
      </c>
      <c r="P578" s="473"/>
      <c r="R578" s="53" t="s">
        <v>101</v>
      </c>
      <c r="S578" s="53" t="s">
        <v>102</v>
      </c>
      <c r="T578" s="54" t="s">
        <v>485</v>
      </c>
    </row>
    <row r="579" spans="1:20" ht="48" customHeight="1" x14ac:dyDescent="0.4">
      <c r="A579" s="42" t="s">
        <v>486</v>
      </c>
      <c r="B579" s="75"/>
      <c r="C579" s="405" t="s">
        <v>6611</v>
      </c>
      <c r="D579" s="406"/>
      <c r="E579" s="406"/>
      <c r="F579" s="406"/>
      <c r="G579" s="406"/>
      <c r="H579" s="406"/>
      <c r="I579" s="406"/>
      <c r="J579" s="406"/>
      <c r="K579" s="406"/>
      <c r="L579" s="406"/>
      <c r="M579" s="406"/>
      <c r="N579" s="407"/>
      <c r="O579" s="269" t="s">
        <v>105</v>
      </c>
      <c r="P579" s="295"/>
      <c r="R579" s="55" t="str">
        <f>IF(AND(P579="○",P580="○",P581="○"),S579,"")</f>
        <v/>
      </c>
      <c r="S579" s="56">
        <v>4</v>
      </c>
      <c r="T579" s="55" t="str">
        <f>IF(OR(P579="",
AND(P579="○",OR(P580="－",P580="",P581="－",P581="")),
),"×","")</f>
        <v>×</v>
      </c>
    </row>
    <row r="580" spans="1:20" ht="62.1" customHeight="1" x14ac:dyDescent="0.4">
      <c r="B580" s="75"/>
      <c r="C580" s="560"/>
      <c r="D580" s="561"/>
      <c r="E580" s="561"/>
      <c r="F580" s="561"/>
      <c r="G580" s="561"/>
      <c r="H580" s="561"/>
      <c r="I580" s="561"/>
      <c r="J580" s="561"/>
      <c r="K580" s="561"/>
      <c r="L580" s="561"/>
      <c r="M580" s="561"/>
      <c r="N580" s="562"/>
      <c r="O580" s="232" t="s">
        <v>6529</v>
      </c>
      <c r="P580" s="295"/>
      <c r="R580" s="79"/>
      <c r="S580" s="56"/>
      <c r="T580" s="79"/>
    </row>
    <row r="581" spans="1:20" ht="62.1" customHeight="1" x14ac:dyDescent="0.4">
      <c r="B581" s="75"/>
      <c r="C581" s="563"/>
      <c r="D581" s="564"/>
      <c r="E581" s="564"/>
      <c r="F581" s="564"/>
      <c r="G581" s="564"/>
      <c r="H581" s="564"/>
      <c r="I581" s="564"/>
      <c r="J581" s="564"/>
      <c r="K581" s="564"/>
      <c r="L581" s="564"/>
      <c r="M581" s="564"/>
      <c r="N581" s="565"/>
      <c r="O581" s="232" t="s">
        <v>487</v>
      </c>
      <c r="P581" s="295"/>
      <c r="R581" s="58"/>
      <c r="S581" s="56"/>
      <c r="T581" s="58"/>
    </row>
    <row r="582" spans="1:20" ht="11.1" customHeight="1" x14ac:dyDescent="0.4">
      <c r="B582" s="63"/>
      <c r="C582" s="63"/>
      <c r="D582" s="63"/>
      <c r="E582" s="63"/>
      <c r="F582" s="63"/>
      <c r="G582" s="63"/>
      <c r="H582" s="63"/>
      <c r="I582" s="63"/>
      <c r="J582" s="63"/>
      <c r="K582" s="63"/>
      <c r="L582" s="63"/>
      <c r="M582" s="63"/>
      <c r="N582" s="63"/>
      <c r="O582" s="63"/>
      <c r="P582" s="63"/>
    </row>
    <row r="583" spans="1:20" ht="31.5" customHeight="1" x14ac:dyDescent="0.4">
      <c r="B583" s="92" t="s">
        <v>488</v>
      </c>
      <c r="C583" s="609" t="s">
        <v>489</v>
      </c>
      <c r="D583" s="609"/>
      <c r="E583" s="609"/>
      <c r="F583" s="609"/>
      <c r="G583" s="609"/>
      <c r="H583" s="609"/>
      <c r="I583" s="609"/>
      <c r="J583" s="609"/>
      <c r="K583" s="609"/>
      <c r="L583" s="609"/>
      <c r="M583" s="609"/>
      <c r="N583" s="609"/>
      <c r="O583" s="609"/>
      <c r="P583" s="610"/>
    </row>
    <row r="584" spans="1:20" ht="7.15" customHeight="1" x14ac:dyDescent="0.4">
      <c r="B584" s="75"/>
      <c r="C584" s="75"/>
      <c r="D584" s="75"/>
      <c r="E584" s="75"/>
      <c r="F584" s="75"/>
      <c r="G584" s="75"/>
      <c r="H584" s="75"/>
      <c r="I584" s="75"/>
      <c r="J584" s="75"/>
      <c r="K584" s="75"/>
      <c r="L584" s="75"/>
      <c r="M584" s="75"/>
      <c r="N584" s="75"/>
      <c r="O584" s="75"/>
      <c r="P584" s="75"/>
    </row>
    <row r="585" spans="1:20" ht="7.15" customHeight="1" x14ac:dyDescent="0.4">
      <c r="B585" s="75"/>
      <c r="C585" s="75"/>
      <c r="D585" s="75"/>
      <c r="E585" s="75"/>
      <c r="F585" s="75"/>
      <c r="G585" s="75"/>
      <c r="H585" s="75"/>
      <c r="I585" s="75"/>
      <c r="J585" s="75"/>
      <c r="K585" s="75"/>
      <c r="L585" s="75"/>
      <c r="M585" s="75"/>
      <c r="N585" s="75"/>
      <c r="O585" s="75"/>
      <c r="P585" s="75"/>
    </row>
    <row r="586" spans="1:20" ht="19.5" x14ac:dyDescent="0.4">
      <c r="B586" s="491" t="s">
        <v>490</v>
      </c>
      <c r="C586" s="491"/>
      <c r="D586" s="491"/>
      <c r="E586" s="491"/>
      <c r="F586" s="491"/>
      <c r="G586" s="491"/>
      <c r="H586" s="491"/>
      <c r="I586" s="491"/>
      <c r="J586" s="491"/>
      <c r="K586" s="491"/>
      <c r="L586" s="491"/>
      <c r="M586" s="491"/>
      <c r="N586" s="491"/>
      <c r="O586" s="491"/>
      <c r="P586" s="491"/>
    </row>
    <row r="587" spans="1:20" ht="43.5" customHeight="1" x14ac:dyDescent="0.4">
      <c r="B587" s="379" t="s">
        <v>491</v>
      </c>
      <c r="C587" s="379"/>
      <c r="D587" s="379"/>
      <c r="E587" s="379"/>
      <c r="F587" s="379"/>
      <c r="G587" s="379"/>
      <c r="H587" s="379"/>
      <c r="I587" s="379"/>
      <c r="J587" s="379"/>
      <c r="K587" s="379"/>
      <c r="L587" s="379"/>
      <c r="M587" s="379"/>
      <c r="N587" s="379"/>
      <c r="O587" s="379"/>
      <c r="P587" s="379"/>
    </row>
    <row r="588" spans="1:20" ht="21" customHeight="1" x14ac:dyDescent="0.4">
      <c r="B588" s="75"/>
      <c r="C588" s="411" t="s">
        <v>36</v>
      </c>
      <c r="D588" s="412"/>
      <c r="E588" s="412"/>
      <c r="F588" s="412"/>
      <c r="G588" s="412"/>
      <c r="H588" s="412"/>
      <c r="I588" s="412"/>
      <c r="J588" s="412"/>
      <c r="K588" s="412"/>
      <c r="L588" s="412"/>
      <c r="M588" s="412"/>
      <c r="N588" s="413"/>
      <c r="O588" s="473" t="s">
        <v>127</v>
      </c>
      <c r="P588" s="473"/>
      <c r="R588" s="53" t="s">
        <v>101</v>
      </c>
      <c r="S588" s="53" t="s">
        <v>102</v>
      </c>
      <c r="T588" s="54" t="s">
        <v>153</v>
      </c>
    </row>
    <row r="589" spans="1:20" ht="62.25" customHeight="1" x14ac:dyDescent="0.4">
      <c r="A589" s="42" t="s">
        <v>492</v>
      </c>
      <c r="B589" s="63"/>
      <c r="C589" s="608" t="s">
        <v>493</v>
      </c>
      <c r="D589" s="549"/>
      <c r="E589" s="549"/>
      <c r="F589" s="549"/>
      <c r="G589" s="549"/>
      <c r="H589" s="549"/>
      <c r="I589" s="549"/>
      <c r="J589" s="549"/>
      <c r="K589" s="549"/>
      <c r="L589" s="549"/>
      <c r="M589" s="549"/>
      <c r="N589" s="550"/>
      <c r="O589" s="269" t="s">
        <v>105</v>
      </c>
      <c r="P589" s="295"/>
      <c r="R589" s="55" t="str">
        <f>IF(P589="○",S589,"")</f>
        <v/>
      </c>
      <c r="S589" s="56">
        <v>5</v>
      </c>
      <c r="T589" s="55" t="str">
        <f>IF(P589="","×","")</f>
        <v>×</v>
      </c>
    </row>
    <row r="590" spans="1:20" ht="67.5" customHeight="1" x14ac:dyDescent="0.4">
      <c r="A590" s="217" t="s">
        <v>494</v>
      </c>
      <c r="B590" s="63"/>
      <c r="C590" s="608" t="s">
        <v>495</v>
      </c>
      <c r="D590" s="549"/>
      <c r="E590" s="549"/>
      <c r="F590" s="549"/>
      <c r="G590" s="549"/>
      <c r="H590" s="549"/>
      <c r="I590" s="549"/>
      <c r="J590" s="549"/>
      <c r="K590" s="549"/>
      <c r="L590" s="549"/>
      <c r="M590" s="549"/>
      <c r="N590" s="550"/>
      <c r="O590" s="269" t="s">
        <v>105</v>
      </c>
      <c r="P590" s="295"/>
      <c r="R590" s="55" t="str">
        <f>IF(P590="○",S590,"")</f>
        <v/>
      </c>
      <c r="S590" s="56">
        <v>3</v>
      </c>
      <c r="T590" s="55" t="str">
        <f>IF(P590="","×","")</f>
        <v>×</v>
      </c>
    </row>
    <row r="591" spans="1:20" ht="24" customHeight="1" x14ac:dyDescent="0.4">
      <c r="B591" s="63"/>
      <c r="C591" s="423" t="s">
        <v>6612</v>
      </c>
      <c r="D591" s="424"/>
      <c r="E591" s="424"/>
      <c r="F591" s="424"/>
      <c r="G591" s="424"/>
      <c r="H591" s="424"/>
      <c r="I591" s="424"/>
      <c r="J591" s="424"/>
      <c r="K591" s="424"/>
      <c r="L591" s="424"/>
      <c r="M591" s="424"/>
      <c r="N591" s="425"/>
      <c r="O591" s="269" t="s">
        <v>105</v>
      </c>
      <c r="P591" s="295"/>
      <c r="R591" s="55" t="str">
        <f>IF(AND(R590&lt;&gt;"",P591="○",P593&lt;&gt;"",P594&lt;&gt;""),S591,"")</f>
        <v/>
      </c>
      <c r="S591" s="56">
        <v>2</v>
      </c>
      <c r="T591" s="55" t="str">
        <f>IF(OR(P591="",AND(P591="○",OR(P593="",P594="")),AND(P591="－",OR(P593&lt;&gt;"",P594&lt;&gt;""))),"×","")</f>
        <v>×</v>
      </c>
    </row>
    <row r="592" spans="1:20" ht="32.25" customHeight="1" x14ac:dyDescent="0.4">
      <c r="A592" s="42" t="s">
        <v>496</v>
      </c>
      <c r="B592" s="63"/>
      <c r="C592" s="426"/>
      <c r="D592" s="427"/>
      <c r="E592" s="427"/>
      <c r="F592" s="427"/>
      <c r="G592" s="427"/>
      <c r="H592" s="427"/>
      <c r="I592" s="427"/>
      <c r="J592" s="427"/>
      <c r="K592" s="427"/>
      <c r="L592" s="427"/>
      <c r="M592" s="427"/>
      <c r="N592" s="428"/>
      <c r="O592" s="82" t="s">
        <v>497</v>
      </c>
      <c r="P592" s="84">
        <f>P594-P593</f>
        <v>0</v>
      </c>
    </row>
    <row r="593" spans="1:20" ht="21" customHeight="1" x14ac:dyDescent="0.4">
      <c r="B593" s="63"/>
      <c r="C593" s="426"/>
      <c r="D593" s="427"/>
      <c r="E593" s="427"/>
      <c r="F593" s="427"/>
      <c r="G593" s="427"/>
      <c r="H593" s="427"/>
      <c r="I593" s="427"/>
      <c r="J593" s="427"/>
      <c r="K593" s="427"/>
      <c r="L593" s="427"/>
      <c r="M593" s="427"/>
      <c r="N593" s="428"/>
      <c r="O593" s="83" t="s">
        <v>498</v>
      </c>
      <c r="P593" s="170"/>
      <c r="T593" s="58"/>
    </row>
    <row r="594" spans="1:20" ht="21" customHeight="1" x14ac:dyDescent="0.4">
      <c r="B594" s="63"/>
      <c r="C594" s="430"/>
      <c r="D594" s="431"/>
      <c r="E594" s="431"/>
      <c r="F594" s="431"/>
      <c r="G594" s="431"/>
      <c r="H594" s="431"/>
      <c r="I594" s="431"/>
      <c r="J594" s="431"/>
      <c r="K594" s="431"/>
      <c r="L594" s="431"/>
      <c r="M594" s="431"/>
      <c r="N594" s="432"/>
      <c r="O594" s="83" t="s">
        <v>499</v>
      </c>
      <c r="P594" s="170"/>
      <c r="T594" s="58"/>
    </row>
    <row r="595" spans="1:20" ht="6" customHeight="1" x14ac:dyDescent="0.4">
      <c r="B595" s="63"/>
      <c r="C595" s="75"/>
      <c r="D595" s="75"/>
      <c r="E595" s="75"/>
      <c r="F595" s="75"/>
      <c r="G595" s="75"/>
      <c r="H595" s="75"/>
      <c r="I595" s="75"/>
      <c r="J595" s="75"/>
      <c r="K595" s="75"/>
      <c r="L595" s="75"/>
      <c r="M595" s="75"/>
      <c r="N595" s="75"/>
      <c r="O595" s="75"/>
      <c r="P595" s="75"/>
    </row>
    <row r="596" spans="1:20" ht="33" customHeight="1" x14ac:dyDescent="0.4">
      <c r="B596" s="85" t="s">
        <v>112</v>
      </c>
      <c r="C596" s="438" t="s">
        <v>500</v>
      </c>
      <c r="D596" s="438"/>
      <c r="E596" s="438"/>
      <c r="F596" s="438"/>
      <c r="G596" s="438"/>
      <c r="H596" s="438"/>
      <c r="I596" s="438"/>
      <c r="J596" s="438"/>
      <c r="K596" s="438"/>
      <c r="L596" s="438"/>
      <c r="M596" s="438"/>
      <c r="N596" s="438"/>
      <c r="O596" s="438"/>
      <c r="P596" s="439"/>
    </row>
    <row r="597" spans="1:20" ht="31.5" customHeight="1" x14ac:dyDescent="0.4">
      <c r="B597" s="86" t="s">
        <v>268</v>
      </c>
      <c r="C597" s="457" t="s">
        <v>501</v>
      </c>
      <c r="D597" s="457"/>
      <c r="E597" s="457"/>
      <c r="F597" s="457"/>
      <c r="G597" s="457"/>
      <c r="H597" s="457"/>
      <c r="I597" s="457"/>
      <c r="J597" s="457"/>
      <c r="K597" s="457"/>
      <c r="L597" s="457"/>
      <c r="M597" s="457"/>
      <c r="N597" s="457"/>
      <c r="O597" s="457"/>
      <c r="P597" s="458"/>
    </row>
    <row r="598" spans="1:20" ht="11.1" customHeight="1" x14ac:dyDescent="0.4">
      <c r="B598" s="63"/>
      <c r="C598" s="75"/>
      <c r="D598" s="75"/>
      <c r="E598" s="75"/>
      <c r="F598" s="75"/>
      <c r="G598" s="75"/>
      <c r="H598" s="75"/>
      <c r="I598" s="75"/>
      <c r="J598" s="75"/>
      <c r="K598" s="75"/>
      <c r="L598" s="75"/>
      <c r="M598" s="75"/>
      <c r="N598" s="75"/>
      <c r="O598" s="75"/>
      <c r="P598" s="75"/>
    </row>
    <row r="599" spans="1:20" ht="21" customHeight="1" x14ac:dyDescent="0.4">
      <c r="B599" s="491" t="s">
        <v>502</v>
      </c>
      <c r="C599" s="491"/>
      <c r="D599" s="491"/>
      <c r="E599" s="491"/>
      <c r="F599" s="491"/>
      <c r="G599" s="491"/>
      <c r="H599" s="491"/>
      <c r="I599" s="491"/>
      <c r="J599" s="491"/>
      <c r="K599" s="491"/>
      <c r="L599" s="491"/>
      <c r="M599" s="491"/>
      <c r="N599" s="491"/>
      <c r="O599" s="491"/>
      <c r="P599" s="491"/>
    </row>
    <row r="600" spans="1:20" ht="21" customHeight="1" x14ac:dyDescent="0.4">
      <c r="B600" s="492"/>
      <c r="C600" s="411" t="s">
        <v>36</v>
      </c>
      <c r="D600" s="412"/>
      <c r="E600" s="412"/>
      <c r="F600" s="412"/>
      <c r="G600" s="412"/>
      <c r="H600" s="412"/>
      <c r="I600" s="412"/>
      <c r="J600" s="412"/>
      <c r="K600" s="412"/>
      <c r="L600" s="412"/>
      <c r="M600" s="412"/>
      <c r="N600" s="413"/>
      <c r="O600" s="411" t="s">
        <v>127</v>
      </c>
      <c r="P600" s="413"/>
      <c r="R600" s="53" t="s">
        <v>101</v>
      </c>
      <c r="S600" s="53" t="s">
        <v>102</v>
      </c>
      <c r="T600" s="54" t="s">
        <v>153</v>
      </c>
    </row>
    <row r="601" spans="1:20" ht="53.25" customHeight="1" x14ac:dyDescent="0.4">
      <c r="A601" s="42" t="s">
        <v>503</v>
      </c>
      <c r="B601" s="492"/>
      <c r="C601" s="583" t="s">
        <v>6613</v>
      </c>
      <c r="D601" s="584"/>
      <c r="E601" s="584"/>
      <c r="F601" s="584"/>
      <c r="G601" s="584"/>
      <c r="H601" s="584"/>
      <c r="I601" s="584"/>
      <c r="J601" s="584"/>
      <c r="K601" s="584"/>
      <c r="L601" s="584"/>
      <c r="M601" s="584"/>
      <c r="N601" s="585"/>
      <c r="O601" s="269" t="s">
        <v>105</v>
      </c>
      <c r="P601" s="295"/>
      <c r="R601" s="55" t="str">
        <f>IF(P601="○",S601,"")</f>
        <v/>
      </c>
      <c r="S601" s="56">
        <v>3</v>
      </c>
      <c r="T601" s="55" t="str">
        <f>IF(P601="","×","")</f>
        <v>×</v>
      </c>
    </row>
    <row r="602" spans="1:20" ht="11.1" customHeight="1" x14ac:dyDescent="0.4">
      <c r="B602" s="63"/>
      <c r="C602" s="63"/>
      <c r="D602" s="63"/>
      <c r="E602" s="63"/>
      <c r="F602" s="63"/>
      <c r="G602" s="63"/>
      <c r="H602" s="63"/>
      <c r="I602" s="63"/>
      <c r="J602" s="63"/>
      <c r="K602" s="63"/>
      <c r="L602" s="63"/>
      <c r="M602" s="63"/>
      <c r="N602" s="63"/>
      <c r="O602" s="63"/>
      <c r="P602" s="63"/>
    </row>
    <row r="603" spans="1:20" ht="60.75" customHeight="1" x14ac:dyDescent="0.4">
      <c r="B603" s="119" t="s">
        <v>504</v>
      </c>
      <c r="C603" s="609" t="s">
        <v>505</v>
      </c>
      <c r="D603" s="609"/>
      <c r="E603" s="609"/>
      <c r="F603" s="609"/>
      <c r="G603" s="609"/>
      <c r="H603" s="609"/>
      <c r="I603" s="609"/>
      <c r="J603" s="609"/>
      <c r="K603" s="609"/>
      <c r="L603" s="609"/>
      <c r="M603" s="609"/>
      <c r="N603" s="609"/>
      <c r="O603" s="609"/>
      <c r="P603" s="610"/>
    </row>
    <row r="604" spans="1:20" ht="7.15" customHeight="1" x14ac:dyDescent="0.4">
      <c r="B604" s="75"/>
      <c r="C604" s="75"/>
      <c r="D604" s="75"/>
      <c r="E604" s="75"/>
      <c r="F604" s="75"/>
      <c r="G604" s="75"/>
      <c r="H604" s="75"/>
      <c r="I604" s="75"/>
      <c r="J604" s="75"/>
      <c r="K604" s="75"/>
      <c r="L604" s="75"/>
      <c r="M604" s="75"/>
      <c r="N604" s="75"/>
      <c r="O604" s="75"/>
      <c r="P604" s="75"/>
    </row>
    <row r="605" spans="1:20" ht="11.1" customHeight="1" x14ac:dyDescent="0.4">
      <c r="B605" s="63"/>
      <c r="C605" s="63"/>
      <c r="D605" s="63"/>
      <c r="E605" s="63"/>
      <c r="F605" s="63"/>
      <c r="G605" s="63"/>
      <c r="H605" s="63"/>
      <c r="I605" s="63"/>
      <c r="J605" s="63"/>
      <c r="K605" s="63"/>
      <c r="L605" s="63"/>
      <c r="M605" s="63"/>
      <c r="N605" s="63"/>
      <c r="O605" s="63"/>
      <c r="P605" s="63"/>
    </row>
    <row r="606" spans="1:20" ht="19.5" x14ac:dyDescent="0.4">
      <c r="B606" s="491" t="s">
        <v>506</v>
      </c>
      <c r="C606" s="491"/>
      <c r="D606" s="491"/>
      <c r="E606" s="491"/>
      <c r="F606" s="491"/>
      <c r="G606" s="491"/>
      <c r="H606" s="491"/>
      <c r="I606" s="491"/>
      <c r="J606" s="491"/>
      <c r="K606" s="491"/>
      <c r="L606" s="491"/>
      <c r="M606" s="491"/>
      <c r="N606" s="491"/>
      <c r="O606" s="491"/>
      <c r="P606" s="491"/>
    </row>
    <row r="607" spans="1:20" ht="19.5" x14ac:dyDescent="0.4">
      <c r="B607" s="379" t="s">
        <v>507</v>
      </c>
      <c r="C607" s="379"/>
      <c r="D607" s="379"/>
      <c r="E607" s="379"/>
      <c r="F607" s="379"/>
      <c r="G607" s="379"/>
      <c r="H607" s="379"/>
      <c r="I607" s="379"/>
      <c r="J607" s="379"/>
      <c r="K607" s="379"/>
      <c r="L607" s="379"/>
      <c r="M607" s="379"/>
      <c r="N607" s="379"/>
      <c r="O607" s="379"/>
      <c r="P607" s="379"/>
    </row>
    <row r="608" spans="1:20" ht="21" customHeight="1" x14ac:dyDescent="0.4">
      <c r="B608" s="63"/>
      <c r="C608" s="495" t="s">
        <v>36</v>
      </c>
      <c r="D608" s="496"/>
      <c r="E608" s="496"/>
      <c r="F608" s="496"/>
      <c r="G608" s="496"/>
      <c r="H608" s="496"/>
      <c r="I608" s="496"/>
      <c r="J608" s="496"/>
      <c r="K608" s="496"/>
      <c r="L608" s="496"/>
      <c r="M608" s="497"/>
      <c r="N608" s="402" t="s">
        <v>127</v>
      </c>
      <c r="O608" s="403"/>
      <c r="P608" s="404"/>
    </row>
    <row r="609" spans="1:24" ht="79.5" customHeight="1" x14ac:dyDescent="0.4">
      <c r="A609" s="42" t="s">
        <v>508</v>
      </c>
      <c r="B609" s="63"/>
      <c r="C609" s="423" t="s">
        <v>509</v>
      </c>
      <c r="D609" s="424"/>
      <c r="E609" s="424"/>
      <c r="F609" s="424"/>
      <c r="G609" s="424"/>
      <c r="H609" s="424"/>
      <c r="I609" s="424"/>
      <c r="J609" s="424"/>
      <c r="K609" s="424"/>
      <c r="L609" s="424"/>
      <c r="M609" s="425"/>
      <c r="N609" s="414"/>
      <c r="O609" s="415"/>
      <c r="P609" s="416"/>
      <c r="R609" s="53" t="s">
        <v>101</v>
      </c>
      <c r="S609" s="53" t="s">
        <v>102</v>
      </c>
      <c r="T609" s="104" t="s">
        <v>103</v>
      </c>
    </row>
    <row r="610" spans="1:24" ht="21" customHeight="1" x14ac:dyDescent="0.4">
      <c r="A610" s="42" t="s">
        <v>510</v>
      </c>
      <c r="B610" s="63"/>
      <c r="C610" s="423" t="s">
        <v>6614</v>
      </c>
      <c r="D610" s="424"/>
      <c r="E610" s="424"/>
      <c r="F610" s="424"/>
      <c r="G610" s="424"/>
      <c r="H610" s="424"/>
      <c r="I610" s="424"/>
      <c r="J610" s="424"/>
      <c r="K610" s="424"/>
      <c r="L610" s="424"/>
      <c r="M610" s="425"/>
      <c r="N610" s="396" t="s">
        <v>105</v>
      </c>
      <c r="O610" s="398"/>
      <c r="P610" s="295"/>
      <c r="R610" s="55" t="str">
        <f>IF(P610="○",IF(COUNTA(P611:P615)&gt;4,S610,COUNTIF(P611:P614,"○")+COUNTA(P615)),"")</f>
        <v/>
      </c>
      <c r="S610" s="56">
        <v>4</v>
      </c>
      <c r="T610" s="55" t="str">
        <f>IF(OR(P610="",AND(P610="○",COUNTA(P611:P615)=0),AND(P610="－",COUNTA(P611:P615)&lt;&gt;0)),"×","")</f>
        <v>×</v>
      </c>
    </row>
    <row r="611" spans="1:24" ht="18.75" customHeight="1" x14ac:dyDescent="0.4">
      <c r="B611" s="63"/>
      <c r="C611" s="426"/>
      <c r="D611" s="427"/>
      <c r="E611" s="427"/>
      <c r="F611" s="427"/>
      <c r="G611" s="427"/>
      <c r="H611" s="427"/>
      <c r="I611" s="427"/>
      <c r="J611" s="427"/>
      <c r="K611" s="427"/>
      <c r="L611" s="427"/>
      <c r="M611" s="428"/>
      <c r="N611" s="455" t="s">
        <v>511</v>
      </c>
      <c r="O611" s="456"/>
      <c r="P611" s="295"/>
      <c r="R611" s="57"/>
      <c r="S611" s="58"/>
      <c r="T611" s="45"/>
    </row>
    <row r="612" spans="1:24" ht="18.75" customHeight="1" x14ac:dyDescent="0.4">
      <c r="B612" s="63"/>
      <c r="C612" s="426"/>
      <c r="D612" s="427"/>
      <c r="E612" s="427"/>
      <c r="F612" s="427"/>
      <c r="G612" s="427"/>
      <c r="H612" s="427"/>
      <c r="I612" s="427"/>
      <c r="J612" s="427"/>
      <c r="K612" s="427"/>
      <c r="L612" s="427"/>
      <c r="M612" s="428"/>
      <c r="N612" s="455" t="s">
        <v>512</v>
      </c>
      <c r="O612" s="456"/>
      <c r="P612" s="295"/>
      <c r="R612" s="57"/>
      <c r="S612" s="58"/>
    </row>
    <row r="613" spans="1:24" ht="33" customHeight="1" x14ac:dyDescent="0.4">
      <c r="B613" s="63"/>
      <c r="C613" s="426"/>
      <c r="D613" s="427"/>
      <c r="E613" s="427"/>
      <c r="F613" s="427"/>
      <c r="G613" s="427"/>
      <c r="H613" s="427"/>
      <c r="I613" s="427"/>
      <c r="J613" s="427"/>
      <c r="K613" s="427"/>
      <c r="L613" s="427"/>
      <c r="M613" s="428"/>
      <c r="N613" s="455" t="s">
        <v>513</v>
      </c>
      <c r="O613" s="456"/>
      <c r="P613" s="295"/>
      <c r="R613" s="57"/>
      <c r="S613" s="58"/>
      <c r="T613" s="103"/>
      <c r="W613" s="53"/>
      <c r="X613" s="53"/>
    </row>
    <row r="614" spans="1:24" x14ac:dyDescent="0.4">
      <c r="B614" s="63"/>
      <c r="C614" s="426"/>
      <c r="D614" s="427"/>
      <c r="E614" s="427"/>
      <c r="F614" s="427"/>
      <c r="G614" s="427"/>
      <c r="H614" s="427"/>
      <c r="I614" s="427"/>
      <c r="J614" s="427"/>
      <c r="K614" s="427"/>
      <c r="L614" s="427"/>
      <c r="M614" s="428"/>
      <c r="N614" s="455" t="s">
        <v>514</v>
      </c>
      <c r="O614" s="456"/>
      <c r="P614" s="295"/>
      <c r="R614" s="57"/>
      <c r="S614" s="58"/>
      <c r="T614" s="103"/>
    </row>
    <row r="615" spans="1:24" ht="65.25" customHeight="1" x14ac:dyDescent="0.4">
      <c r="B615" s="63"/>
      <c r="C615" s="430"/>
      <c r="D615" s="431"/>
      <c r="E615" s="431"/>
      <c r="F615" s="431"/>
      <c r="G615" s="431"/>
      <c r="H615" s="431"/>
      <c r="I615" s="431"/>
      <c r="J615" s="431"/>
      <c r="K615" s="431"/>
      <c r="L615" s="431"/>
      <c r="M615" s="432"/>
      <c r="N615" s="667" t="s">
        <v>6532</v>
      </c>
      <c r="O615" s="668"/>
      <c r="P615" s="194"/>
      <c r="R615" s="53" t="s">
        <v>101</v>
      </c>
      <c r="S615" s="53" t="s">
        <v>102</v>
      </c>
      <c r="T615" s="103" t="s">
        <v>103</v>
      </c>
    </row>
    <row r="616" spans="1:24" ht="21" customHeight="1" x14ac:dyDescent="0.4">
      <c r="A616" s="42" t="s">
        <v>515</v>
      </c>
      <c r="B616" s="63"/>
      <c r="C616" s="423" t="s">
        <v>516</v>
      </c>
      <c r="D616" s="424"/>
      <c r="E616" s="424"/>
      <c r="F616" s="424"/>
      <c r="G616" s="424"/>
      <c r="H616" s="424"/>
      <c r="I616" s="424"/>
      <c r="J616" s="424"/>
      <c r="K616" s="424"/>
      <c r="L616" s="424"/>
      <c r="M616" s="425"/>
      <c r="N616" s="534" t="s">
        <v>105</v>
      </c>
      <c r="O616" s="535"/>
      <c r="P616" s="295"/>
      <c r="R616" s="55" t="str">
        <f>IF(AND(P616="○",P617&lt;&gt;"",OR(P618="庁内の担当部局（自立支援担当、福祉担当）や自立相談支援機関（社会福祉協議会等）に対する案内や対応依頼を実施",AND(P618="その他",P619&lt;&gt;""))),S616,"")</f>
        <v/>
      </c>
      <c r="S616" s="56">
        <v>3</v>
      </c>
      <c r="T616" s="55" t="str">
        <f>IF(OR(P616="",AND(P616="○",OR(P617="",P618="",AND(P618="その他",P619=""))),AND(P616="－",OR(P617&lt;&gt;"",P618&lt;&gt;"",P619&lt;&gt;"")),AND(P618&lt;&gt;"その他",P619&lt;&gt;"")),"×","")</f>
        <v>×</v>
      </c>
    </row>
    <row r="617" spans="1:24" ht="71.25" customHeight="1" x14ac:dyDescent="0.4">
      <c r="B617" s="63"/>
      <c r="C617" s="426"/>
      <c r="D617" s="427"/>
      <c r="E617" s="427"/>
      <c r="F617" s="427"/>
      <c r="G617" s="427"/>
      <c r="H617" s="427"/>
      <c r="I617" s="427"/>
      <c r="J617" s="427"/>
      <c r="K617" s="427"/>
      <c r="L617" s="427"/>
      <c r="M617" s="428"/>
      <c r="N617" s="598" t="s">
        <v>517</v>
      </c>
      <c r="O617" s="599"/>
      <c r="P617" s="194"/>
      <c r="R617" s="57"/>
      <c r="S617" s="58"/>
      <c r="T617" s="45"/>
    </row>
    <row r="618" spans="1:24" ht="71.25" customHeight="1" x14ac:dyDescent="0.4">
      <c r="B618" s="63"/>
      <c r="C618" s="426"/>
      <c r="D618" s="427"/>
      <c r="E618" s="427"/>
      <c r="F618" s="427"/>
      <c r="G618" s="427"/>
      <c r="H618" s="427"/>
      <c r="I618" s="427"/>
      <c r="J618" s="427"/>
      <c r="K618" s="427"/>
      <c r="L618" s="427"/>
      <c r="M618" s="428"/>
      <c r="N618" s="598" t="s">
        <v>518</v>
      </c>
      <c r="O618" s="599"/>
      <c r="P618" s="194"/>
      <c r="R618" s="57"/>
      <c r="S618" s="58"/>
      <c r="T618" s="45"/>
    </row>
    <row r="619" spans="1:24" ht="71.25" customHeight="1" x14ac:dyDescent="0.4">
      <c r="B619" s="63"/>
      <c r="C619" s="430"/>
      <c r="D619" s="431"/>
      <c r="E619" s="431"/>
      <c r="F619" s="431"/>
      <c r="G619" s="431"/>
      <c r="H619" s="431"/>
      <c r="I619" s="431"/>
      <c r="J619" s="431"/>
      <c r="K619" s="431"/>
      <c r="L619" s="431"/>
      <c r="M619" s="432"/>
      <c r="N619" s="598" t="s">
        <v>519</v>
      </c>
      <c r="O619" s="599"/>
      <c r="P619" s="194"/>
      <c r="R619" s="53" t="s">
        <v>101</v>
      </c>
      <c r="S619" s="53" t="s">
        <v>102</v>
      </c>
      <c r="T619" s="54" t="s">
        <v>153</v>
      </c>
    </row>
    <row r="620" spans="1:24" ht="146.25" customHeight="1" x14ac:dyDescent="0.4">
      <c r="A620" s="217" t="s">
        <v>520</v>
      </c>
      <c r="B620" s="63"/>
      <c r="C620" s="524" t="s">
        <v>521</v>
      </c>
      <c r="D620" s="524"/>
      <c r="E620" s="524"/>
      <c r="F620" s="524"/>
      <c r="G620" s="524"/>
      <c r="H620" s="524"/>
      <c r="I620" s="524"/>
      <c r="J620" s="524"/>
      <c r="K620" s="524"/>
      <c r="L620" s="524"/>
      <c r="M620" s="524"/>
      <c r="N620" s="799" t="s">
        <v>522</v>
      </c>
      <c r="O620" s="800"/>
      <c r="P620" s="295"/>
      <c r="R620" s="55" t="str">
        <f>IF(P620="－",S620,"")</f>
        <v/>
      </c>
      <c r="S620" s="56">
        <v>-3</v>
      </c>
      <c r="T620" s="55" t="str">
        <f>IF(P620="","×","")</f>
        <v>×</v>
      </c>
    </row>
    <row r="621" spans="1:24" ht="82.5" customHeight="1" x14ac:dyDescent="0.4">
      <c r="A621" s="217" t="s">
        <v>523</v>
      </c>
      <c r="B621" s="63"/>
      <c r="C621" s="524" t="s">
        <v>524</v>
      </c>
      <c r="D621" s="524"/>
      <c r="E621" s="524"/>
      <c r="F621" s="524"/>
      <c r="G621" s="524"/>
      <c r="H621" s="524"/>
      <c r="I621" s="524"/>
      <c r="J621" s="524"/>
      <c r="K621" s="524"/>
      <c r="L621" s="524"/>
      <c r="M621" s="524"/>
      <c r="N621" s="799" t="s">
        <v>522</v>
      </c>
      <c r="O621" s="800"/>
      <c r="P621" s="295"/>
      <c r="R621" s="55" t="str">
        <f>IF(P621="－",S621,"")</f>
        <v/>
      </c>
      <c r="S621" s="56">
        <v>-2</v>
      </c>
      <c r="T621" s="55" t="str">
        <f>IF(P621="","×","")</f>
        <v>×</v>
      </c>
    </row>
    <row r="622" spans="1:24" ht="11.1" customHeight="1" x14ac:dyDescent="0.4">
      <c r="B622" s="63"/>
      <c r="C622" s="63"/>
      <c r="D622" s="63"/>
      <c r="E622" s="63"/>
      <c r="F622" s="63"/>
      <c r="G622" s="63"/>
      <c r="H622" s="63"/>
      <c r="I622" s="63"/>
      <c r="J622" s="63"/>
      <c r="K622" s="63"/>
      <c r="L622" s="63"/>
      <c r="M622" s="63"/>
      <c r="N622" s="63"/>
      <c r="O622" s="63"/>
      <c r="P622" s="63"/>
    </row>
    <row r="623" spans="1:24" ht="48" customHeight="1" x14ac:dyDescent="0.4">
      <c r="B623" s="70" t="s">
        <v>112</v>
      </c>
      <c r="C623" s="438" t="s">
        <v>525</v>
      </c>
      <c r="D623" s="438"/>
      <c r="E623" s="438"/>
      <c r="F623" s="438"/>
      <c r="G623" s="438"/>
      <c r="H623" s="438"/>
      <c r="I623" s="438"/>
      <c r="J623" s="438"/>
      <c r="K623" s="438"/>
      <c r="L623" s="438"/>
      <c r="M623" s="438"/>
      <c r="N623" s="438"/>
      <c r="O623" s="438"/>
      <c r="P623" s="439"/>
    </row>
    <row r="624" spans="1:24" ht="47.25" customHeight="1" x14ac:dyDescent="0.4">
      <c r="B624" s="71" t="s">
        <v>268</v>
      </c>
      <c r="C624" s="436" t="s">
        <v>526</v>
      </c>
      <c r="D624" s="436"/>
      <c r="E624" s="436"/>
      <c r="F624" s="436"/>
      <c r="G624" s="436"/>
      <c r="H624" s="436"/>
      <c r="I624" s="436"/>
      <c r="J624" s="436"/>
      <c r="K624" s="436"/>
      <c r="L624" s="436"/>
      <c r="M624" s="436"/>
      <c r="N624" s="436"/>
      <c r="O624" s="436"/>
      <c r="P624" s="440"/>
    </row>
    <row r="625" spans="1:24" ht="46.5" customHeight="1" x14ac:dyDescent="0.4">
      <c r="B625" s="71" t="s">
        <v>211</v>
      </c>
      <c r="C625" s="436" t="s">
        <v>527</v>
      </c>
      <c r="D625" s="436"/>
      <c r="E625" s="436"/>
      <c r="F625" s="436"/>
      <c r="G625" s="436"/>
      <c r="H625" s="436"/>
      <c r="I625" s="436"/>
      <c r="J625" s="436"/>
      <c r="K625" s="436"/>
      <c r="L625" s="436"/>
      <c r="M625" s="436"/>
      <c r="N625" s="436"/>
      <c r="O625" s="436"/>
      <c r="P625" s="440"/>
    </row>
    <row r="626" spans="1:24" ht="15.75" customHeight="1" x14ac:dyDescent="0.4">
      <c r="B626" s="87" t="s">
        <v>240</v>
      </c>
      <c r="C626" s="457" t="s">
        <v>528</v>
      </c>
      <c r="D626" s="457"/>
      <c r="E626" s="457"/>
      <c r="F626" s="457"/>
      <c r="G626" s="457"/>
      <c r="H626" s="457"/>
      <c r="I626" s="457"/>
      <c r="J626" s="457"/>
      <c r="K626" s="457"/>
      <c r="L626" s="457"/>
      <c r="M626" s="457"/>
      <c r="N626" s="457"/>
      <c r="O626" s="457"/>
      <c r="P626" s="458"/>
    </row>
    <row r="627" spans="1:24" ht="11.1" customHeight="1" x14ac:dyDescent="0.4">
      <c r="B627" s="63"/>
      <c r="C627" s="88"/>
      <c r="D627" s="88"/>
      <c r="E627" s="88"/>
      <c r="F627" s="88"/>
      <c r="G627" s="88"/>
      <c r="H627" s="88"/>
      <c r="I627" s="88"/>
      <c r="J627" s="88"/>
      <c r="K627" s="88"/>
      <c r="L627" s="88"/>
      <c r="M627" s="88"/>
      <c r="N627" s="88"/>
      <c r="O627" s="88"/>
      <c r="P627" s="88"/>
    </row>
    <row r="628" spans="1:24" ht="10.5" customHeight="1" x14ac:dyDescent="0.4">
      <c r="A628" s="258"/>
      <c r="B628" s="75"/>
      <c r="C628" s="267"/>
      <c r="D628" s="267"/>
      <c r="E628" s="267"/>
      <c r="F628" s="267"/>
      <c r="G628" s="267"/>
      <c r="H628" s="267"/>
      <c r="I628" s="267"/>
      <c r="J628" s="267"/>
      <c r="K628" s="267"/>
      <c r="L628" s="267"/>
      <c r="M628" s="267"/>
      <c r="N628" s="77"/>
      <c r="O628" s="77"/>
      <c r="P628" s="77"/>
    </row>
    <row r="629" spans="1:24" ht="20.25" customHeight="1" x14ac:dyDescent="0.4">
      <c r="B629" s="491" t="s">
        <v>529</v>
      </c>
      <c r="C629" s="491"/>
      <c r="D629" s="491"/>
      <c r="E629" s="491"/>
      <c r="F629" s="491"/>
      <c r="G629" s="491"/>
      <c r="H629" s="491"/>
      <c r="I629" s="491"/>
      <c r="J629" s="491"/>
      <c r="K629" s="491"/>
      <c r="L629" s="491"/>
      <c r="M629" s="491"/>
      <c r="N629" s="491"/>
      <c r="O629" s="491"/>
      <c r="P629" s="491"/>
    </row>
    <row r="630" spans="1:24" ht="21" customHeight="1" x14ac:dyDescent="0.4">
      <c r="B630" s="63"/>
      <c r="C630" s="495" t="s">
        <v>36</v>
      </c>
      <c r="D630" s="496"/>
      <c r="E630" s="496"/>
      <c r="F630" s="496"/>
      <c r="G630" s="496"/>
      <c r="H630" s="496"/>
      <c r="I630" s="496"/>
      <c r="J630" s="496"/>
      <c r="K630" s="496"/>
      <c r="L630" s="496"/>
      <c r="M630" s="496"/>
      <c r="N630" s="497"/>
      <c r="O630" s="495" t="s">
        <v>127</v>
      </c>
      <c r="P630" s="497"/>
      <c r="R630" s="53" t="s">
        <v>101</v>
      </c>
      <c r="S630" s="53" t="s">
        <v>102</v>
      </c>
      <c r="T630" s="54" t="s">
        <v>128</v>
      </c>
    </row>
    <row r="631" spans="1:24" ht="21" customHeight="1" x14ac:dyDescent="0.4">
      <c r="A631" s="42" t="s">
        <v>530</v>
      </c>
      <c r="B631" s="63"/>
      <c r="C631" s="423" t="s">
        <v>6615</v>
      </c>
      <c r="D631" s="424"/>
      <c r="E631" s="424"/>
      <c r="F631" s="424"/>
      <c r="G631" s="424"/>
      <c r="H631" s="424"/>
      <c r="I631" s="424"/>
      <c r="J631" s="424"/>
      <c r="K631" s="424"/>
      <c r="L631" s="424"/>
      <c r="M631" s="424"/>
      <c r="N631" s="425"/>
      <c r="O631" s="115" t="s">
        <v>105</v>
      </c>
      <c r="P631" s="295"/>
      <c r="R631" s="55" t="str">
        <f>IF(AND(P631="○",P632&lt;&gt;""),S631,"")</f>
        <v/>
      </c>
      <c r="S631" s="56">
        <v>3</v>
      </c>
      <c r="T631" s="55" t="str">
        <f>IF(OR(P631="",AND(P631="○",P632=""),AND(P631="－",P632&lt;&gt;"")),"×","")</f>
        <v>×</v>
      </c>
    </row>
    <row r="632" spans="1:24" ht="71.25" customHeight="1" x14ac:dyDescent="0.4">
      <c r="B632" s="63"/>
      <c r="C632" s="430"/>
      <c r="D632" s="431"/>
      <c r="E632" s="431"/>
      <c r="F632" s="431"/>
      <c r="G632" s="431"/>
      <c r="H632" s="431"/>
      <c r="I632" s="431"/>
      <c r="J632" s="431"/>
      <c r="K632" s="431"/>
      <c r="L632" s="431"/>
      <c r="M632" s="431"/>
      <c r="N632" s="432"/>
      <c r="O632" s="196" t="s">
        <v>247</v>
      </c>
      <c r="P632" s="195"/>
      <c r="R632" s="53" t="s">
        <v>101</v>
      </c>
      <c r="S632" s="53" t="s">
        <v>102</v>
      </c>
      <c r="T632" s="54" t="s">
        <v>128</v>
      </c>
    </row>
    <row r="633" spans="1:24" ht="71.25" customHeight="1" x14ac:dyDescent="0.4">
      <c r="A633" s="217" t="s">
        <v>531</v>
      </c>
      <c r="B633" s="63"/>
      <c r="C633" s="423" t="s">
        <v>532</v>
      </c>
      <c r="D633" s="424"/>
      <c r="E633" s="424"/>
      <c r="F633" s="424"/>
      <c r="G633" s="424"/>
      <c r="H633" s="424"/>
      <c r="I633" s="424"/>
      <c r="J633" s="424"/>
      <c r="K633" s="424"/>
      <c r="L633" s="424"/>
      <c r="M633" s="424"/>
      <c r="N633" s="425"/>
      <c r="O633" s="115" t="s">
        <v>105</v>
      </c>
      <c r="P633" s="295"/>
      <c r="R633" s="55" t="str">
        <f>IF(AND(P633="○",P634&lt;&gt;""),S633,"")</f>
        <v/>
      </c>
      <c r="S633" s="56">
        <v>2</v>
      </c>
      <c r="T633" s="55" t="str">
        <f>IF(OR(P633="",AND(P633="○",P634=""),AND(P633="－",P634&lt;&gt;"")),"×","")</f>
        <v>×</v>
      </c>
    </row>
    <row r="634" spans="1:24" ht="83.25" customHeight="1" x14ac:dyDescent="0.4">
      <c r="B634" s="63"/>
      <c r="C634" s="430"/>
      <c r="D634" s="431"/>
      <c r="E634" s="431"/>
      <c r="F634" s="431"/>
      <c r="G634" s="431"/>
      <c r="H634" s="431"/>
      <c r="I634" s="431"/>
      <c r="J634" s="431"/>
      <c r="K634" s="431"/>
      <c r="L634" s="431"/>
      <c r="M634" s="431"/>
      <c r="N634" s="432"/>
      <c r="O634" s="196" t="s">
        <v>247</v>
      </c>
      <c r="P634" s="195"/>
      <c r="R634" s="53" t="s">
        <v>101</v>
      </c>
      <c r="S634" s="53" t="s">
        <v>102</v>
      </c>
      <c r="T634" s="54" t="s">
        <v>128</v>
      </c>
    </row>
    <row r="635" spans="1:24" ht="83.25" customHeight="1" x14ac:dyDescent="0.4">
      <c r="A635" s="217" t="s">
        <v>533</v>
      </c>
      <c r="B635" s="63"/>
      <c r="C635" s="423" t="s">
        <v>534</v>
      </c>
      <c r="D635" s="424"/>
      <c r="E635" s="424"/>
      <c r="F635" s="424"/>
      <c r="G635" s="424"/>
      <c r="H635" s="424"/>
      <c r="I635" s="424"/>
      <c r="J635" s="424"/>
      <c r="K635" s="424"/>
      <c r="L635" s="424"/>
      <c r="M635" s="424"/>
      <c r="N635" s="425"/>
      <c r="O635" s="115" t="s">
        <v>105</v>
      </c>
      <c r="P635" s="295"/>
      <c r="R635" s="55" t="str">
        <f>IF(AND(P635="○",P636&lt;&gt;""),S635,"")</f>
        <v/>
      </c>
      <c r="S635" s="56">
        <v>2</v>
      </c>
      <c r="T635" s="55" t="str">
        <f>IF(OR(P635="",AND(P635="○",P636=""),AND(P635="－",P636&lt;&gt;"")),"×","")</f>
        <v>×</v>
      </c>
    </row>
    <row r="636" spans="1:24" ht="48" customHeight="1" x14ac:dyDescent="0.4">
      <c r="B636" s="63"/>
      <c r="C636" s="430"/>
      <c r="D636" s="431"/>
      <c r="E636" s="431"/>
      <c r="F636" s="431"/>
      <c r="G636" s="431"/>
      <c r="H636" s="431"/>
      <c r="I636" s="431"/>
      <c r="J636" s="431"/>
      <c r="K636" s="431"/>
      <c r="L636" s="431"/>
      <c r="M636" s="431"/>
      <c r="N636" s="432"/>
      <c r="O636" s="196" t="s">
        <v>247</v>
      </c>
      <c r="P636" s="195"/>
      <c r="R636" s="57"/>
      <c r="S636" s="58"/>
      <c r="T636" s="45"/>
    </row>
    <row r="637" spans="1:24" ht="11.1" customHeight="1" x14ac:dyDescent="0.4">
      <c r="B637" s="89"/>
      <c r="C637" s="63"/>
      <c r="D637" s="63"/>
      <c r="E637" s="63"/>
      <c r="F637" s="63"/>
      <c r="G637" s="63"/>
      <c r="H637" s="63"/>
      <c r="I637" s="63"/>
      <c r="J637" s="63"/>
      <c r="K637" s="63"/>
      <c r="L637" s="63"/>
      <c r="M637" s="63"/>
      <c r="N637" s="63"/>
      <c r="O637" s="63"/>
      <c r="P637" s="63"/>
    </row>
    <row r="638" spans="1:24" ht="32.25" customHeight="1" x14ac:dyDescent="0.4">
      <c r="A638" s="64"/>
      <c r="B638" s="85" t="s">
        <v>112</v>
      </c>
      <c r="C638" s="438" t="s">
        <v>6558</v>
      </c>
      <c r="D638" s="438"/>
      <c r="E638" s="438"/>
      <c r="F638" s="438"/>
      <c r="G638" s="438"/>
      <c r="H638" s="438"/>
      <c r="I638" s="438"/>
      <c r="J638" s="438"/>
      <c r="K638" s="438"/>
      <c r="L638" s="438"/>
      <c r="M638" s="438"/>
      <c r="N638" s="438"/>
      <c r="O638" s="438"/>
      <c r="P638" s="439"/>
      <c r="Q638" s="72"/>
    </row>
    <row r="639" spans="1:24" ht="21" customHeight="1" x14ac:dyDescent="0.4">
      <c r="B639" s="86" t="s">
        <v>268</v>
      </c>
      <c r="C639" s="600" t="s">
        <v>6559</v>
      </c>
      <c r="D639" s="600"/>
      <c r="E639" s="600"/>
      <c r="F639" s="600"/>
      <c r="G639" s="600"/>
      <c r="H639" s="600"/>
      <c r="I639" s="600"/>
      <c r="J639" s="600"/>
      <c r="K639" s="600"/>
      <c r="L639" s="600"/>
      <c r="M639" s="600"/>
      <c r="N639" s="600"/>
      <c r="O639" s="600"/>
      <c r="P639" s="601"/>
    </row>
    <row r="640" spans="1:24" ht="11.1" customHeight="1" x14ac:dyDescent="0.4">
      <c r="B640" s="63"/>
      <c r="C640" s="63"/>
      <c r="D640" s="63"/>
      <c r="E640" s="63"/>
      <c r="F640" s="63"/>
      <c r="G640" s="63"/>
      <c r="H640" s="63"/>
      <c r="I640" s="63"/>
      <c r="J640" s="63"/>
      <c r="K640" s="63"/>
      <c r="L640" s="63"/>
      <c r="M640" s="63"/>
      <c r="N640" s="63"/>
      <c r="O640" s="63"/>
      <c r="P640" s="63"/>
      <c r="V640" s="53"/>
      <c r="W640" s="53"/>
      <c r="X640" s="54"/>
    </row>
    <row r="641" spans="1:23" ht="11.1" customHeight="1" x14ac:dyDescent="0.4">
      <c r="B641" s="63"/>
      <c r="C641" s="63"/>
      <c r="D641" s="63"/>
      <c r="E641" s="63"/>
      <c r="F641" s="63"/>
      <c r="G641" s="63"/>
      <c r="H641" s="63"/>
      <c r="I641" s="63"/>
      <c r="J641" s="63"/>
      <c r="K641" s="63"/>
      <c r="L641" s="63"/>
      <c r="M641" s="63"/>
      <c r="N641" s="63"/>
      <c r="O641" s="63"/>
      <c r="P641" s="63"/>
    </row>
    <row r="642" spans="1:23" ht="19.5" x14ac:dyDescent="0.4">
      <c r="B642" s="491" t="s">
        <v>535</v>
      </c>
      <c r="C642" s="491"/>
      <c r="D642" s="491"/>
      <c r="E642" s="491"/>
      <c r="F642" s="491"/>
      <c r="G642" s="491"/>
      <c r="H642" s="491"/>
      <c r="I642" s="491"/>
      <c r="J642" s="491"/>
      <c r="K642" s="491"/>
      <c r="L642" s="491"/>
      <c r="M642" s="491"/>
      <c r="N642" s="491"/>
      <c r="O642" s="491"/>
      <c r="P642" s="491"/>
    </row>
    <row r="643" spans="1:23" ht="19.5" x14ac:dyDescent="0.4">
      <c r="B643" s="379" t="s">
        <v>536</v>
      </c>
      <c r="C643" s="379"/>
      <c r="D643" s="379"/>
      <c r="E643" s="379"/>
      <c r="F643" s="379"/>
      <c r="G643" s="379"/>
      <c r="H643" s="379"/>
      <c r="I643" s="379"/>
      <c r="J643" s="379"/>
      <c r="K643" s="379"/>
      <c r="L643" s="379"/>
      <c r="M643" s="379"/>
      <c r="N643" s="379"/>
      <c r="O643" s="379"/>
      <c r="P643" s="379"/>
    </row>
    <row r="644" spans="1:23" ht="97.5" customHeight="1" x14ac:dyDescent="0.4">
      <c r="B644" s="274"/>
      <c r="C644" s="611" t="s">
        <v>537</v>
      </c>
      <c r="D644" s="612"/>
      <c r="E644" s="612"/>
      <c r="F644" s="612"/>
      <c r="G644" s="612"/>
      <c r="H644" s="612"/>
      <c r="I644" s="612"/>
      <c r="J644" s="612"/>
      <c r="K644" s="612"/>
      <c r="L644" s="612"/>
      <c r="M644" s="612"/>
      <c r="N644" s="612"/>
      <c r="O644" s="612"/>
      <c r="P644" s="613"/>
      <c r="T644" s="58"/>
    </row>
    <row r="645" spans="1:23" ht="24" x14ac:dyDescent="0.4">
      <c r="B645" s="274"/>
      <c r="C645" s="595" t="s">
        <v>538</v>
      </c>
      <c r="D645" s="596"/>
      <c r="E645" s="596"/>
      <c r="F645" s="596"/>
      <c r="G645" s="596"/>
      <c r="H645" s="596"/>
      <c r="I645" s="596"/>
      <c r="J645" s="596"/>
      <c r="K645" s="596"/>
      <c r="L645" s="596"/>
      <c r="M645" s="596"/>
      <c r="N645" s="597"/>
      <c r="O645" s="271" t="s">
        <v>127</v>
      </c>
      <c r="P645" s="273" t="s">
        <v>539</v>
      </c>
    </row>
    <row r="646" spans="1:23" ht="39.950000000000003" customHeight="1" x14ac:dyDescent="0.4">
      <c r="B646" s="274"/>
      <c r="C646" s="124" t="s">
        <v>540</v>
      </c>
      <c r="D646" s="551" t="s">
        <v>541</v>
      </c>
      <c r="E646" s="552"/>
      <c r="F646" s="552"/>
      <c r="G646" s="552"/>
      <c r="H646" s="552"/>
      <c r="I646" s="552"/>
      <c r="J646" s="552"/>
      <c r="K646" s="552"/>
      <c r="L646" s="552"/>
      <c r="M646" s="552"/>
      <c r="N646" s="553"/>
      <c r="O646" s="116"/>
      <c r="P646" s="125" t="str">
        <f>IF(O646="行っていない","①",IF(O646="行っている","(ｂを確認)",IF(O646="","")))</f>
        <v/>
      </c>
      <c r="R646" t="s">
        <v>3</v>
      </c>
      <c r="S646" s="52"/>
      <c r="T646" s="52"/>
      <c r="U646" s="52"/>
      <c r="V646" s="52"/>
    </row>
    <row r="647" spans="1:23" ht="39.950000000000003" customHeight="1" x14ac:dyDescent="0.4">
      <c r="B647" s="274"/>
      <c r="C647" s="124" t="s">
        <v>542</v>
      </c>
      <c r="D647" s="551" t="s">
        <v>543</v>
      </c>
      <c r="E647" s="552"/>
      <c r="F647" s="552"/>
      <c r="G647" s="552"/>
      <c r="H647" s="552"/>
      <c r="I647" s="552"/>
      <c r="J647" s="552"/>
      <c r="K647" s="552"/>
      <c r="L647" s="552"/>
      <c r="M647" s="552"/>
      <c r="N647" s="553"/>
      <c r="O647" s="116"/>
      <c r="P647" s="125" t="str">
        <f>IF(O647="対象でない","該当なし",IF(O647="対象","(ｃを確認)",IF(O647="","")))</f>
        <v/>
      </c>
      <c r="R647" t="s">
        <v>544</v>
      </c>
    </row>
    <row r="648" spans="1:23" ht="50.1" customHeight="1" x14ac:dyDescent="0.4">
      <c r="A648" s="217"/>
      <c r="B648" s="274"/>
      <c r="C648" s="124" t="s">
        <v>545</v>
      </c>
      <c r="D648" s="551" t="s">
        <v>546</v>
      </c>
      <c r="E648" s="552"/>
      <c r="F648" s="552"/>
      <c r="G648" s="552"/>
      <c r="H648" s="552"/>
      <c r="I648" s="552"/>
      <c r="J648" s="552"/>
      <c r="K648" s="552"/>
      <c r="L648" s="552"/>
      <c r="M648" s="552"/>
      <c r="N648" s="553"/>
      <c r="O648" s="116"/>
      <c r="P648" s="125" t="str">
        <f>IF(O648="策定していない","⑧",IF(O648="策定している","(ｄを確認)",IF(O648="","")))</f>
        <v/>
      </c>
      <c r="R648" s="233" t="s">
        <v>547</v>
      </c>
    </row>
    <row r="649" spans="1:23" s="69" customFormat="1" ht="50.1" customHeight="1" x14ac:dyDescent="0.4">
      <c r="A649" s="62"/>
      <c r="B649" s="274"/>
      <c r="C649" s="124" t="s">
        <v>548</v>
      </c>
      <c r="D649" s="551" t="s">
        <v>549</v>
      </c>
      <c r="E649" s="552"/>
      <c r="F649" s="552"/>
      <c r="G649" s="552"/>
      <c r="H649" s="552"/>
      <c r="I649" s="552"/>
      <c r="J649" s="552"/>
      <c r="K649" s="552"/>
      <c r="L649" s="552"/>
      <c r="M649" s="552"/>
      <c r="N649" s="553"/>
      <c r="O649" s="116"/>
      <c r="P649" s="125" t="str">
        <f>IF(O649="減少していない","⑧",IF(O649="減少した","(ｅを確認)",IF(O649="","")))</f>
        <v/>
      </c>
      <c r="R649" s="69" t="s">
        <v>547</v>
      </c>
      <c r="W649"/>
    </row>
    <row r="650" spans="1:23" s="69" customFormat="1" ht="50.1" customHeight="1" x14ac:dyDescent="0.4">
      <c r="A650" s="62"/>
      <c r="B650" s="274"/>
      <c r="C650" s="124" t="s">
        <v>550</v>
      </c>
      <c r="D650" s="551" t="s">
        <v>551</v>
      </c>
      <c r="E650" s="552"/>
      <c r="F650" s="552"/>
      <c r="G650" s="552"/>
      <c r="H650" s="552"/>
      <c r="I650" s="552"/>
      <c r="J650" s="552"/>
      <c r="K650" s="552"/>
      <c r="L650" s="552"/>
      <c r="M650" s="552"/>
      <c r="N650" s="553"/>
      <c r="O650" s="116"/>
      <c r="P650" s="125" t="str">
        <f>IF(O650="令和７年度～８年度","（ｆを確認）",IF(O650="令和９年度～17年度","（ｇを確認）",IF(O650="令和18年度以降","（ｈを確認）","")))</f>
        <v/>
      </c>
      <c r="W650"/>
    </row>
    <row r="651" spans="1:23" s="69" customFormat="1" ht="69" customHeight="1" x14ac:dyDescent="0.4">
      <c r="A651" s="62"/>
      <c r="B651" s="274"/>
      <c r="C651" s="124" t="s">
        <v>552</v>
      </c>
      <c r="D651" s="592" t="s">
        <v>553</v>
      </c>
      <c r="E651" s="593"/>
      <c r="F651" s="593"/>
      <c r="G651" s="593"/>
      <c r="H651" s="593"/>
      <c r="I651" s="593"/>
      <c r="J651" s="593"/>
      <c r="K651" s="593"/>
      <c r="L651" s="593"/>
      <c r="M651" s="593"/>
      <c r="N651" s="594"/>
      <c r="O651" s="129"/>
      <c r="P651" s="130" t="str">
        <f>IF(O651="達成(平均10%以上)","②",IF(O651="達成(平均10%未満)","③",IF(O651="未達成","③",IF(O651="",""))))</f>
        <v/>
      </c>
      <c r="R651" s="69" t="s">
        <v>554</v>
      </c>
      <c r="T651" s="69" t="s">
        <v>555</v>
      </c>
      <c r="W651"/>
    </row>
    <row r="652" spans="1:23" s="69" customFormat="1" ht="69.75" customHeight="1" x14ac:dyDescent="0.4">
      <c r="A652" s="62"/>
      <c r="B652" s="274"/>
      <c r="C652" s="124" t="s">
        <v>556</v>
      </c>
      <c r="D652" s="592" t="s">
        <v>557</v>
      </c>
      <c r="E652" s="593"/>
      <c r="F652" s="593"/>
      <c r="G652" s="593"/>
      <c r="H652" s="593"/>
      <c r="I652" s="593"/>
      <c r="J652" s="593"/>
      <c r="K652" s="593"/>
      <c r="L652" s="593"/>
      <c r="M652" s="593"/>
      <c r="N652" s="594"/>
      <c r="O652" s="129"/>
      <c r="P652" s="132" t="str">
        <f>IF(O652="達成(平均10%以上)","④",IF(O652="達成(平均10%未満)","⑤",IF(O652="未達成","⑤",IF(O652="",""))))</f>
        <v/>
      </c>
      <c r="R652" s="69" t="s">
        <v>558</v>
      </c>
      <c r="T652" s="131" t="s">
        <v>559</v>
      </c>
      <c r="W652"/>
    </row>
    <row r="653" spans="1:23" s="69" customFormat="1" ht="69" customHeight="1" thickBot="1" x14ac:dyDescent="0.45">
      <c r="A653" s="62"/>
      <c r="B653" s="274"/>
      <c r="C653" s="126" t="s">
        <v>560</v>
      </c>
      <c r="D653" s="554" t="s">
        <v>561</v>
      </c>
      <c r="E653" s="555"/>
      <c r="F653" s="555"/>
      <c r="G653" s="555"/>
      <c r="H653" s="555"/>
      <c r="I653" s="555"/>
      <c r="J653" s="555"/>
      <c r="K653" s="555"/>
      <c r="L653" s="555"/>
      <c r="M653" s="555"/>
      <c r="N653" s="556"/>
      <c r="O653" s="234"/>
      <c r="P653" s="132" t="str">
        <f>IF(O653="達成(平均10%以上)","⑥",IF(O653="達成(平均10%未満)","⑦",IF(O653="未達成","⑦",IF(O653="",""))))</f>
        <v/>
      </c>
      <c r="R653" s="69" t="s">
        <v>562</v>
      </c>
      <c r="T653" s="69" t="s">
        <v>563</v>
      </c>
      <c r="W653"/>
    </row>
    <row r="654" spans="1:23" s="131" customFormat="1" ht="63.95" customHeight="1" thickBot="1" x14ac:dyDescent="0.45">
      <c r="A654" s="127"/>
      <c r="B654" s="128"/>
      <c r="C654" s="340" t="s">
        <v>564</v>
      </c>
      <c r="D654" s="557" t="s">
        <v>565</v>
      </c>
      <c r="E654" s="558"/>
      <c r="F654" s="558"/>
      <c r="G654" s="558"/>
      <c r="H654" s="558"/>
      <c r="I654" s="558"/>
      <c r="J654" s="558"/>
      <c r="K654" s="558"/>
      <c r="L654" s="558"/>
      <c r="M654" s="558"/>
      <c r="N654" s="559"/>
      <c r="O654" s="235"/>
      <c r="P654" s="236" t="str">
        <f>IF(O654="繰り上げた","⑨",IF(O654="繰り上げていない","該当なし",""))</f>
        <v/>
      </c>
      <c r="R654" s="131" t="s">
        <v>566</v>
      </c>
      <c r="T654" s="131" t="s">
        <v>567</v>
      </c>
      <c r="W654"/>
    </row>
    <row r="655" spans="1:23" s="131" customFormat="1" ht="63" customHeight="1" thickBot="1" x14ac:dyDescent="0.45">
      <c r="A655" s="127"/>
      <c r="B655" s="244"/>
      <c r="C655" s="245"/>
      <c r="D655" s="246"/>
      <c r="E655" s="246"/>
      <c r="F655" s="246"/>
      <c r="G655" s="246"/>
      <c r="H655" s="246"/>
      <c r="I655" s="246"/>
      <c r="J655" s="246"/>
      <c r="K655" s="246"/>
      <c r="L655" s="246"/>
      <c r="M655" s="246"/>
      <c r="N655" s="246"/>
      <c r="O655" s="247" t="s">
        <v>568</v>
      </c>
      <c r="P655" s="133" t="str">
        <f>IF(P646="①",P646,IF(P647="該当なし",P647,IF(P649="⑧",P649,IF(AND(O650="令和７年度～８年度",OR(P651="②",P651="③")),P651,IF(AND(O650="令和９年度～17年度",OR(P652="④",P652="⑤")),P652,IF(AND(O650="令和18年度以降",OR(P653="⑥",P653="⑦")),P653,"入力内容をご確認ください。"))))))&amp;IF(P654="⑨","・"&amp;P654,"")</f>
        <v>入力内容をご確認ください。</v>
      </c>
      <c r="T655" s="131" t="str">
        <f>IF(AND(O646="行っていない",OR(O647&lt;&gt;"",O649&lt;&gt;"",O650&lt;&gt;"",O651&lt;&gt;"",O652&lt;&gt;"",O653&lt;&gt;"",O654&lt;&gt;"")),"回答不要の欄に入力があります",
IF(AND(O647="対象でない",OR(O648&lt;&gt;"",O649&lt;&gt;"",O650&lt;&gt;"",O651&lt;&gt;"",O652&lt;&gt;"",O653&lt;&gt;"",O654&lt;&gt;"")),"回答不要の欄に入力があります",
IF(AND(O648="策定していない",OR(O649&lt;&gt;"",O650&lt;&gt;"",O651&lt;&gt;"",O652&lt;&gt;"",O653&lt;&gt;"",O654&lt;&gt;"")),"回答不要の欄に入力があります",
IF(AND(O649="減少していない",OR(O650&lt;&gt;"",O651&lt;&gt;"",O652&lt;&gt;"",O653&lt;&gt;"")),"回答不要の欄に入力があります",
IF(OR(AND(O650="令和７年度～８年度",OR(O652&lt;&gt;"",O653&lt;&gt;"")),AND(O650="令和９年度～17年度",OR(O651&lt;&gt;"",O653&lt;&gt;""),AND(O650="令和18年度以降",OR(O651&lt;&gt;"",O652&lt;&gt;"")))),"回答不要の欄に入力があります",
IF(P655="入力内容を確認してください。",P655,"OK"))))))</f>
        <v>OK</v>
      </c>
      <c r="W655"/>
    </row>
    <row r="656" spans="1:23" ht="68.25" customHeight="1" x14ac:dyDescent="0.4">
      <c r="B656" s="71" t="s">
        <v>112</v>
      </c>
      <c r="C656" s="436" t="s">
        <v>569</v>
      </c>
      <c r="D656" s="436"/>
      <c r="E656" s="436"/>
      <c r="F656" s="436"/>
      <c r="G656" s="436"/>
      <c r="H656" s="436"/>
      <c r="I656" s="436"/>
      <c r="J656" s="436"/>
      <c r="K656" s="436"/>
      <c r="L656" s="436"/>
      <c r="M656" s="436"/>
      <c r="N656" s="436"/>
      <c r="O656" s="436"/>
      <c r="P656" s="440"/>
    </row>
    <row r="657" spans="1:20" ht="51.75" customHeight="1" x14ac:dyDescent="0.4">
      <c r="B657" s="71" t="s">
        <v>268</v>
      </c>
      <c r="C657" s="436" t="s">
        <v>570</v>
      </c>
      <c r="D657" s="436"/>
      <c r="E657" s="436"/>
      <c r="F657" s="436"/>
      <c r="G657" s="436"/>
      <c r="H657" s="436"/>
      <c r="I657" s="436"/>
      <c r="J657" s="436"/>
      <c r="K657" s="436"/>
      <c r="L657" s="436"/>
      <c r="M657" s="436"/>
      <c r="N657" s="436"/>
      <c r="O657" s="436"/>
      <c r="P657" s="440"/>
    </row>
    <row r="658" spans="1:20" s="69" customFormat="1" ht="36" customHeight="1" x14ac:dyDescent="0.4">
      <c r="A658" s="62"/>
      <c r="B658" s="71" t="s">
        <v>123</v>
      </c>
      <c r="C658" s="436" t="s">
        <v>571</v>
      </c>
      <c r="D658" s="436"/>
      <c r="E658" s="436"/>
      <c r="F658" s="436"/>
      <c r="G658" s="436"/>
      <c r="H658" s="436"/>
      <c r="I658" s="436"/>
      <c r="J658" s="436"/>
      <c r="K658" s="436"/>
      <c r="L658" s="436"/>
      <c r="M658" s="436"/>
      <c r="N658" s="436"/>
      <c r="O658" s="436"/>
      <c r="P658" s="440"/>
    </row>
    <row r="659" spans="1:20" s="69" customFormat="1" ht="36" customHeight="1" x14ac:dyDescent="0.4">
      <c r="A659" s="62"/>
      <c r="B659" s="71" t="s">
        <v>196</v>
      </c>
      <c r="C659" s="436" t="s">
        <v>572</v>
      </c>
      <c r="D659" s="436"/>
      <c r="E659" s="436"/>
      <c r="F659" s="436"/>
      <c r="G659" s="436"/>
      <c r="H659" s="436"/>
      <c r="I659" s="436"/>
      <c r="J659" s="436"/>
      <c r="K659" s="436"/>
      <c r="L659" s="436"/>
      <c r="M659" s="436"/>
      <c r="N659" s="436"/>
      <c r="O659" s="436"/>
      <c r="P659" s="440"/>
    </row>
    <row r="660" spans="1:20" s="69" customFormat="1" ht="36" customHeight="1" x14ac:dyDescent="0.4">
      <c r="A660" s="62"/>
      <c r="B660" s="71" t="s">
        <v>197</v>
      </c>
      <c r="C660" s="436" t="s">
        <v>573</v>
      </c>
      <c r="D660" s="436"/>
      <c r="E660" s="436"/>
      <c r="F660" s="436"/>
      <c r="G660" s="436"/>
      <c r="H660" s="436"/>
      <c r="I660" s="436"/>
      <c r="J660" s="436"/>
      <c r="K660" s="436"/>
      <c r="L660" s="436"/>
      <c r="M660" s="436"/>
      <c r="N660" s="436"/>
      <c r="O660" s="436"/>
      <c r="P660" s="440"/>
    </row>
    <row r="661" spans="1:20" s="69" customFormat="1" ht="124.5" customHeight="1" x14ac:dyDescent="0.4">
      <c r="A661" s="62"/>
      <c r="B661" s="87" t="s">
        <v>244</v>
      </c>
      <c r="C661" s="457" t="s">
        <v>574</v>
      </c>
      <c r="D661" s="457"/>
      <c r="E661" s="457"/>
      <c r="F661" s="457"/>
      <c r="G661" s="457"/>
      <c r="H661" s="457"/>
      <c r="I661" s="457"/>
      <c r="J661" s="457"/>
      <c r="K661" s="457"/>
      <c r="L661" s="457"/>
      <c r="M661" s="457"/>
      <c r="N661" s="457"/>
      <c r="O661" s="457"/>
      <c r="P661" s="458"/>
    </row>
    <row r="662" spans="1:20" ht="11.1" customHeight="1" x14ac:dyDescent="0.4">
      <c r="B662" s="88"/>
      <c r="C662" s="90"/>
      <c r="D662" s="90"/>
      <c r="E662" s="90"/>
      <c r="F662" s="90"/>
      <c r="G662" s="90"/>
      <c r="H662" s="90"/>
      <c r="I662" s="90"/>
      <c r="J662" s="90"/>
      <c r="K662" s="90"/>
      <c r="L662" s="90"/>
      <c r="M662" s="90"/>
      <c r="N662" s="90"/>
      <c r="O662" s="90"/>
      <c r="P662" s="90"/>
    </row>
    <row r="663" spans="1:20" x14ac:dyDescent="0.4">
      <c r="B663" s="586"/>
      <c r="C663" s="547" t="s">
        <v>36</v>
      </c>
      <c r="D663" s="496"/>
      <c r="E663" s="496"/>
      <c r="F663" s="496"/>
      <c r="G663" s="496"/>
      <c r="H663" s="496"/>
      <c r="I663" s="496"/>
      <c r="J663" s="496"/>
      <c r="K663" s="496"/>
      <c r="L663" s="496"/>
      <c r="M663" s="496"/>
      <c r="N663" s="497"/>
      <c r="O663" s="411" t="s">
        <v>127</v>
      </c>
      <c r="P663" s="413"/>
      <c r="R663" s="53" t="s">
        <v>101</v>
      </c>
      <c r="S663" s="53" t="s">
        <v>102</v>
      </c>
      <c r="T663" s="54" t="s">
        <v>575</v>
      </c>
    </row>
    <row r="664" spans="1:20" ht="35.1" customHeight="1" x14ac:dyDescent="0.4">
      <c r="A664" s="42" t="s">
        <v>576</v>
      </c>
      <c r="B664" s="587"/>
      <c r="C664" s="548" t="s">
        <v>577</v>
      </c>
      <c r="D664" s="549"/>
      <c r="E664" s="549"/>
      <c r="F664" s="549"/>
      <c r="G664" s="549"/>
      <c r="H664" s="549"/>
      <c r="I664" s="549"/>
      <c r="J664" s="549"/>
      <c r="K664" s="549"/>
      <c r="L664" s="549"/>
      <c r="M664" s="549"/>
      <c r="N664" s="550"/>
      <c r="O664" s="269" t="s">
        <v>105</v>
      </c>
      <c r="P664" s="295"/>
      <c r="R664" s="55" t="str">
        <f>IF(AND(P646="①",P664="○",P666&lt;&gt;"○",P667&lt;&gt;"○",P669&lt;&gt;"○",P670&lt;&gt;"○",P674&lt;&gt;"○",P675&lt;&gt;"○"),S664,"")</f>
        <v/>
      </c>
      <c r="S664" s="56">
        <v>60</v>
      </c>
      <c r="T664" s="55" t="str">
        <f>IF(OR(P664="",AND(P646="①",P664&lt;&gt;"○"),AND(P646&lt;&gt;"①",P664&lt;&gt;"－"),AND(P646="",P664&lt;&gt;""),AND(P664="○",OR(P666="○",P667="○",P669="○",P670="○",P672="○",P673="○",P674="○",P675="○"))),"×","")</f>
        <v>×</v>
      </c>
    </row>
    <row r="665" spans="1:20" ht="97.5" customHeight="1" x14ac:dyDescent="0.4">
      <c r="B665" s="587"/>
      <c r="C665" s="546" t="s">
        <v>578</v>
      </c>
      <c r="D665" s="424"/>
      <c r="E665" s="424"/>
      <c r="F665" s="424"/>
      <c r="G665" s="424"/>
      <c r="H665" s="424"/>
      <c r="I665" s="424"/>
      <c r="J665" s="424"/>
      <c r="K665" s="424"/>
      <c r="L665" s="424"/>
      <c r="M665" s="424"/>
      <c r="N665" s="425"/>
      <c r="O665" s="447"/>
      <c r="P665" s="448"/>
      <c r="R665" s="53" t="s">
        <v>101</v>
      </c>
      <c r="S665" s="53" t="s">
        <v>102</v>
      </c>
      <c r="T665" s="54" t="s">
        <v>575</v>
      </c>
    </row>
    <row r="666" spans="1:20" ht="75" customHeight="1" x14ac:dyDescent="0.4">
      <c r="A666" s="42" t="s">
        <v>579</v>
      </c>
      <c r="B666" s="587"/>
      <c r="C666" s="590"/>
      <c r="D666" s="608" t="s">
        <v>580</v>
      </c>
      <c r="E666" s="549"/>
      <c r="F666" s="549"/>
      <c r="G666" s="549"/>
      <c r="H666" s="549"/>
      <c r="I666" s="549"/>
      <c r="J666" s="549"/>
      <c r="K666" s="549"/>
      <c r="L666" s="549"/>
      <c r="M666" s="549"/>
      <c r="N666" s="550"/>
      <c r="O666" s="269" t="s">
        <v>105</v>
      </c>
      <c r="P666" s="295"/>
      <c r="R666" s="55" t="str">
        <f>IF(AND(P651="②",P666="○",P664&lt;&gt;"○",P667&lt;&gt;"○",P669&lt;&gt;"○",P670&lt;&gt;"○",P672&lt;&gt;"○",P673&lt;&gt;"○",P674&lt;&gt;"○"),S666,"")</f>
        <v/>
      </c>
      <c r="S666" s="56">
        <v>15</v>
      </c>
      <c r="T666" s="55" t="str">
        <f>IF(OR(P666="",AND(P651="②",P666&lt;&gt;"○"),AND(P651&lt;&gt;"②",P666&lt;&gt;"－"),AND(P651="",P666&lt;&gt;""),AND(P666="○",OR(P664="○",P667="○",P669="○",P670="○",P672="○",P673="○",P674="○"))),"×","")</f>
        <v>×</v>
      </c>
    </row>
    <row r="667" spans="1:20" ht="49.5" customHeight="1" x14ac:dyDescent="0.4">
      <c r="A667" s="42" t="s">
        <v>581</v>
      </c>
      <c r="B667" s="587"/>
      <c r="C667" s="590"/>
      <c r="D667" s="608" t="s">
        <v>582</v>
      </c>
      <c r="E667" s="549"/>
      <c r="F667" s="549"/>
      <c r="G667" s="549"/>
      <c r="H667" s="549"/>
      <c r="I667" s="549"/>
      <c r="J667" s="549"/>
      <c r="K667" s="549"/>
      <c r="L667" s="549"/>
      <c r="M667" s="549"/>
      <c r="N667" s="550"/>
      <c r="O667" s="269" t="s">
        <v>105</v>
      </c>
      <c r="P667" s="295"/>
      <c r="R667" s="55" t="str">
        <f>IF(AND(P651="③",P667="○",P664&lt;&gt;"○",P666&lt;&gt;"○",P669&lt;&gt;"○",P670&lt;&gt;"○",P672&lt;&gt;"○",P673&lt;&gt;"○",P674&lt;&gt;"○"),S667,"")</f>
        <v/>
      </c>
      <c r="S667" s="56">
        <v>-15</v>
      </c>
      <c r="T667" s="55" t="str">
        <f>IF(OR(P667="",AND(P651="③",P667&lt;&gt;"○"),AND(P651&lt;&gt;"③",P667&lt;&gt;"－"),AND(P651="",P667&lt;&gt;""),AND(P667="○",OR(P664="○",P666="○",P669="○",P670="○",P672="○",P673="○",P674="○"))),"×","")</f>
        <v>×</v>
      </c>
    </row>
    <row r="668" spans="1:20" ht="97.5" customHeight="1" x14ac:dyDescent="0.4">
      <c r="B668" s="587"/>
      <c r="C668" s="546" t="s">
        <v>583</v>
      </c>
      <c r="D668" s="424"/>
      <c r="E668" s="424"/>
      <c r="F668" s="424"/>
      <c r="G668" s="424"/>
      <c r="H668" s="424"/>
      <c r="I668" s="424"/>
      <c r="J668" s="424"/>
      <c r="K668" s="424"/>
      <c r="L668" s="424"/>
      <c r="M668" s="424"/>
      <c r="N668" s="425"/>
      <c r="O668" s="447"/>
      <c r="P668" s="448"/>
      <c r="R668" s="53" t="s">
        <v>101</v>
      </c>
      <c r="S668" s="53" t="s">
        <v>102</v>
      </c>
      <c r="T668" s="54" t="s">
        <v>575</v>
      </c>
    </row>
    <row r="669" spans="1:20" ht="75" customHeight="1" x14ac:dyDescent="0.4">
      <c r="A669" s="42" t="s">
        <v>584</v>
      </c>
      <c r="B669" s="587"/>
      <c r="C669" s="577"/>
      <c r="D669" s="579" t="s">
        <v>585</v>
      </c>
      <c r="E669" s="580"/>
      <c r="F669" s="580"/>
      <c r="G669" s="580"/>
      <c r="H669" s="580"/>
      <c r="I669" s="580"/>
      <c r="J669" s="580"/>
      <c r="K669" s="580"/>
      <c r="L669" s="580"/>
      <c r="M669" s="580"/>
      <c r="N669" s="581"/>
      <c r="O669" s="269" t="s">
        <v>105</v>
      </c>
      <c r="P669" s="295"/>
      <c r="R669" s="55" t="str">
        <f>IF(AND(P652="④",P669="○",P664&lt;&gt;"○",P666&lt;&gt;"○",P667&lt;&gt;"○",P670&lt;&gt;"○",P672&lt;&gt;"○",P673&lt;&gt;"○",P674&lt;&gt;"○"),S669,"")</f>
        <v/>
      </c>
      <c r="S669" s="56">
        <v>-5</v>
      </c>
      <c r="T669" s="55" t="str">
        <f>IF(OR(P669="",AND(P652="④",P669&lt;&gt;"○"),AND(P652&lt;&gt;"④",P669&lt;&gt;"－"),AND(P652="",P669&lt;&gt;""),AND(P669="○",OR(P664="○",P666="○",P667="○",P670="○",P672="○",P673="○",P674="○"))),"×","")</f>
        <v>×</v>
      </c>
    </row>
    <row r="670" spans="1:20" ht="49.5" customHeight="1" x14ac:dyDescent="0.4">
      <c r="A670" s="42" t="s">
        <v>586</v>
      </c>
      <c r="B670" s="587"/>
      <c r="C670" s="591"/>
      <c r="D670" s="574" t="s">
        <v>587</v>
      </c>
      <c r="E670" s="575"/>
      <c r="F670" s="575"/>
      <c r="G670" s="575"/>
      <c r="H670" s="575"/>
      <c r="I670" s="575"/>
      <c r="J670" s="575"/>
      <c r="K670" s="575"/>
      <c r="L670" s="575"/>
      <c r="M670" s="575"/>
      <c r="N670" s="582"/>
      <c r="O670" s="197" t="s">
        <v>105</v>
      </c>
      <c r="P670" s="295"/>
      <c r="R670" s="55" t="str">
        <f>IF(AND(P652="⑤",P670="○",P664&lt;&gt;"○",P666&lt;&gt;"○",P667&lt;&gt;"○",P669&lt;&gt;"○",P672&lt;&gt;"○",P673&lt;&gt;"○",P674&lt;&gt;"○"),S670,"")</f>
        <v/>
      </c>
      <c r="S670" s="56">
        <v>-30</v>
      </c>
      <c r="T670" s="55" t="str">
        <f>IF(OR(P670="",AND(P652="⑤",P670&lt;&gt;"○"),AND(P652&lt;&gt;"⑤",P670&lt;&gt;"－"),AND(P652="",P670&lt;&gt;""),AND(P670="○",OR(P664="○",P666="○",P667="○",P669="○",P672="○",P673="○",P674="○"))),"×","")</f>
        <v>×</v>
      </c>
    </row>
    <row r="671" spans="1:20" ht="97.5" customHeight="1" x14ac:dyDescent="0.4">
      <c r="A671" s="217"/>
      <c r="B671" s="588"/>
      <c r="C671" s="546" t="s">
        <v>588</v>
      </c>
      <c r="D671" s="424"/>
      <c r="E671" s="424"/>
      <c r="F671" s="424"/>
      <c r="G671" s="424"/>
      <c r="H671" s="424"/>
      <c r="I671" s="424"/>
      <c r="J671" s="424"/>
      <c r="K671" s="424"/>
      <c r="L671" s="424"/>
      <c r="M671" s="424"/>
      <c r="N671" s="425"/>
      <c r="O671" s="447"/>
      <c r="P671" s="448"/>
      <c r="R671" s="53" t="s">
        <v>101</v>
      </c>
      <c r="S671" s="53" t="s">
        <v>102</v>
      </c>
      <c r="T671" s="54" t="s">
        <v>575</v>
      </c>
    </row>
    <row r="672" spans="1:20" ht="49.5" customHeight="1" x14ac:dyDescent="0.4">
      <c r="A672" s="217" t="s">
        <v>589</v>
      </c>
      <c r="B672" s="588"/>
      <c r="C672" s="577"/>
      <c r="D672" s="579" t="s">
        <v>590</v>
      </c>
      <c r="E672" s="580"/>
      <c r="F672" s="580"/>
      <c r="G672" s="580"/>
      <c r="H672" s="580"/>
      <c r="I672" s="580"/>
      <c r="J672" s="580"/>
      <c r="K672" s="580"/>
      <c r="L672" s="580"/>
      <c r="M672" s="580"/>
      <c r="N672" s="581"/>
      <c r="O672" s="269" t="s">
        <v>105</v>
      </c>
      <c r="P672" s="295"/>
      <c r="R672" s="55" t="str">
        <f>IF(AND(P653="⑥",P672="○",P664&lt;&gt;"○",P666&lt;&gt;"○",P667&lt;&gt;"○",P669&lt;&gt;"○",P670&lt;&gt;"○",P673&lt;&gt;"○",P674&lt;&gt;"○"),S672,"")</f>
        <v/>
      </c>
      <c r="S672" s="56">
        <v>-15</v>
      </c>
      <c r="T672" s="55" t="str">
        <f>IF(OR(P672="",AND(P658="⑥",P672&lt;&gt;"○"),AND(P658&lt;&gt;"⑥",P672&lt;&gt;"－"),AND(P658="",P672&lt;&gt;""),AND(P672="○",OR(P667="○",P669="○",P670="○",P673="○",P677="○",P678="○"))),"×","")</f>
        <v>×</v>
      </c>
    </row>
    <row r="673" spans="1:21" ht="49.5" customHeight="1" x14ac:dyDescent="0.4">
      <c r="A673" s="217" t="s">
        <v>591</v>
      </c>
      <c r="B673" s="588"/>
      <c r="C673" s="578"/>
      <c r="D673" s="574" t="s">
        <v>592</v>
      </c>
      <c r="E673" s="575"/>
      <c r="F673" s="575"/>
      <c r="G673" s="575"/>
      <c r="H673" s="575"/>
      <c r="I673" s="575"/>
      <c r="J673" s="575"/>
      <c r="K673" s="575"/>
      <c r="L673" s="575"/>
      <c r="M673" s="575"/>
      <c r="N673" s="582"/>
      <c r="O673" s="197" t="s">
        <v>105</v>
      </c>
      <c r="P673" s="295"/>
      <c r="R673" s="55" t="str">
        <f>IF(AND(P653="⑦",P673="○",P664&lt;&gt;"○",P666&lt;&gt;"○",P667&lt;&gt;"○",P669&lt;&gt;"○",P670&lt;&gt;"○",P672&lt;&gt;"○",P674&lt;&gt;"○"),S673,"")</f>
        <v/>
      </c>
      <c r="S673" s="56">
        <v>-40</v>
      </c>
      <c r="T673" s="55" t="str">
        <f>IF(OR(P673="",AND(P658="⑦",P673&lt;&gt;"○"),AND(P658&lt;&gt;"⑦",P673&lt;&gt;"－"),AND(P658="",P673&lt;&gt;""),AND(P673="○",OR(P667="○",P669="○",P670="○",P672="○",P677="○",P678="○"))),"×","")</f>
        <v>×</v>
      </c>
    </row>
    <row r="674" spans="1:21" ht="67.5" customHeight="1" x14ac:dyDescent="0.4">
      <c r="A674" s="42" t="s">
        <v>593</v>
      </c>
      <c r="B674" s="588"/>
      <c r="C674" s="574" t="s">
        <v>594</v>
      </c>
      <c r="D674" s="575"/>
      <c r="E674" s="575"/>
      <c r="F674" s="575"/>
      <c r="G674" s="575"/>
      <c r="H674" s="575"/>
      <c r="I674" s="575"/>
      <c r="J674" s="575"/>
      <c r="K674" s="575"/>
      <c r="L674" s="575"/>
      <c r="M674" s="575"/>
      <c r="N674" s="576"/>
      <c r="O674" s="269" t="s">
        <v>105</v>
      </c>
      <c r="P674" s="341"/>
      <c r="R674" s="55" t="str">
        <f>IF(AND(OR(P648="⑧",P649="⑧"),P674="○",P664&lt;&gt;"○",P666&lt;&gt;"○",P667&lt;&gt;"○",P669&lt;&gt;"○",P670&lt;&gt;"○",P672&lt;&gt;"○",P673&lt;&gt;"○"),S674,"")</f>
        <v/>
      </c>
      <c r="S674" s="56">
        <v>-40</v>
      </c>
      <c r="T674" s="55" t="str">
        <f>IF(OR(P674="",AND(OR(P648="⑧",P649="⑧"),P674&lt;&gt;"○"),AND(P648&lt;&gt;"⑧",P649&lt;&gt;"⑧",P674&lt;&gt;"－"),AND(P648="",P649="",P674&lt;&gt;""),AND(P674="○",OR(P664="○",P666="○",P667="○",P669="○",P670="○",P672="○",P673="○"))),"×","")</f>
        <v>×</v>
      </c>
    </row>
    <row r="675" spans="1:21" ht="67.5" customHeight="1" x14ac:dyDescent="0.4">
      <c r="A675" s="42" t="s">
        <v>595</v>
      </c>
      <c r="B675" s="589"/>
      <c r="C675" s="574" t="s">
        <v>596</v>
      </c>
      <c r="D675" s="575"/>
      <c r="E675" s="575"/>
      <c r="F675" s="575"/>
      <c r="G675" s="575"/>
      <c r="H675" s="575"/>
      <c r="I675" s="575"/>
      <c r="J675" s="575"/>
      <c r="K675" s="575"/>
      <c r="L675" s="575"/>
      <c r="M675" s="575"/>
      <c r="N675" s="582"/>
      <c r="O675" s="198" t="s">
        <v>105</v>
      </c>
      <c r="P675" s="295"/>
      <c r="R675" s="55" t="str">
        <f>IF(AND(P654="⑨",P675="○",P646&lt;&gt;"①",P648&lt;&gt;"⑧"),S675,"")</f>
        <v/>
      </c>
      <c r="S675" s="56">
        <v>10</v>
      </c>
      <c r="T675" s="55" t="str">
        <f>IF(OR(P675="",AND(P675="○",OR(P646="①",P648="⑧")),AND(P654="",P675&lt;&gt;"")),"×","")</f>
        <v>×</v>
      </c>
      <c r="U675" t="s">
        <v>597</v>
      </c>
    </row>
    <row r="676" spans="1:21" ht="7.15" customHeight="1" x14ac:dyDescent="0.4">
      <c r="B676" s="63"/>
      <c r="C676" s="75"/>
      <c r="D676" s="75"/>
      <c r="E676" s="75"/>
      <c r="F676" s="75"/>
      <c r="G676" s="75"/>
      <c r="H676" s="75"/>
      <c r="I676" s="75"/>
      <c r="J676" s="75"/>
      <c r="K676" s="75"/>
      <c r="L676" s="75"/>
      <c r="M676" s="75"/>
      <c r="N676" s="75"/>
      <c r="O676" s="75"/>
      <c r="P676" s="75"/>
    </row>
    <row r="677" spans="1:21" ht="66.75" customHeight="1" x14ac:dyDescent="0.4">
      <c r="B677" s="119" t="s">
        <v>112</v>
      </c>
      <c r="C677" s="606" t="s">
        <v>598</v>
      </c>
      <c r="D677" s="606"/>
      <c r="E677" s="606"/>
      <c r="F677" s="606"/>
      <c r="G677" s="606"/>
      <c r="H677" s="606"/>
      <c r="I677" s="606"/>
      <c r="J677" s="606"/>
      <c r="K677" s="606"/>
      <c r="L677" s="606"/>
      <c r="M677" s="606"/>
      <c r="N677" s="606"/>
      <c r="O677" s="606"/>
      <c r="P677" s="607"/>
    </row>
    <row r="678" spans="1:21" ht="11.1" customHeight="1" x14ac:dyDescent="0.4">
      <c r="B678" s="88"/>
      <c r="C678" s="90"/>
      <c r="D678" s="90"/>
      <c r="E678" s="90"/>
      <c r="F678" s="90"/>
      <c r="G678" s="90"/>
      <c r="H678" s="90"/>
      <c r="I678" s="90"/>
      <c r="J678" s="90"/>
      <c r="K678" s="90"/>
      <c r="L678" s="90"/>
      <c r="M678" s="90"/>
      <c r="N678" s="90"/>
      <c r="O678" s="90"/>
      <c r="P678" s="90"/>
    </row>
    <row r="679" spans="1:21" ht="11.1" customHeight="1" x14ac:dyDescent="0.4">
      <c r="B679" s="88"/>
      <c r="C679" s="90"/>
      <c r="D679" s="90"/>
      <c r="E679" s="90"/>
      <c r="F679" s="90"/>
      <c r="G679" s="90"/>
      <c r="H679" s="90"/>
      <c r="I679" s="90"/>
      <c r="J679" s="90"/>
      <c r="K679" s="90"/>
      <c r="L679" s="90"/>
      <c r="M679" s="90"/>
      <c r="N679" s="90"/>
      <c r="O679" s="90"/>
      <c r="P679" s="90"/>
    </row>
    <row r="680" spans="1:21" ht="24" x14ac:dyDescent="0.4">
      <c r="B680" s="602" t="s">
        <v>599</v>
      </c>
      <c r="C680" s="602"/>
      <c r="D680" s="602"/>
      <c r="E680" s="602"/>
      <c r="F680" s="602"/>
      <c r="G680" s="602"/>
      <c r="H680" s="602"/>
      <c r="I680" s="602"/>
      <c r="J680" s="602"/>
      <c r="K680" s="602"/>
      <c r="L680" s="602"/>
      <c r="M680" s="602"/>
      <c r="N680" s="602"/>
      <c r="O680" s="602"/>
      <c r="P680" s="602"/>
    </row>
    <row r="681" spans="1:21" ht="21" customHeight="1" x14ac:dyDescent="0.4">
      <c r="B681" s="379" t="s">
        <v>600</v>
      </c>
      <c r="C681" s="379"/>
      <c r="D681" s="379"/>
      <c r="E681" s="379"/>
      <c r="F681" s="379"/>
      <c r="G681" s="379"/>
      <c r="H681" s="379"/>
      <c r="I681" s="379"/>
      <c r="J681" s="379"/>
      <c r="K681" s="379"/>
      <c r="L681" s="379"/>
      <c r="M681" s="379"/>
      <c r="N681" s="379"/>
      <c r="O681" s="379"/>
      <c r="P681" s="379"/>
    </row>
    <row r="682" spans="1:21" ht="21" customHeight="1" x14ac:dyDescent="0.4">
      <c r="B682" s="75"/>
      <c r="C682" s="411" t="s">
        <v>36</v>
      </c>
      <c r="D682" s="412"/>
      <c r="E682" s="412"/>
      <c r="F682" s="412"/>
      <c r="G682" s="412"/>
      <c r="H682" s="412"/>
      <c r="I682" s="412"/>
      <c r="J682" s="412"/>
      <c r="K682" s="412"/>
      <c r="L682" s="412"/>
      <c r="M682" s="412"/>
      <c r="N682" s="413"/>
      <c r="O682" s="473" t="s">
        <v>127</v>
      </c>
      <c r="P682" s="473"/>
      <c r="R682" s="45" t="s">
        <v>101</v>
      </c>
      <c r="S682" s="45" t="s">
        <v>102</v>
      </c>
      <c r="T682" s="54" t="s">
        <v>601</v>
      </c>
    </row>
    <row r="683" spans="1:21" ht="21" customHeight="1" x14ac:dyDescent="0.4">
      <c r="A683" s="42" t="s">
        <v>602</v>
      </c>
      <c r="B683" s="75"/>
      <c r="C683" s="423" t="s">
        <v>603</v>
      </c>
      <c r="D683" s="424"/>
      <c r="E683" s="424"/>
      <c r="F683" s="424"/>
      <c r="G683" s="424"/>
      <c r="H683" s="424"/>
      <c r="I683" s="424"/>
      <c r="J683" s="424"/>
      <c r="K683" s="424"/>
      <c r="L683" s="424"/>
      <c r="M683" s="424"/>
      <c r="N683" s="425"/>
      <c r="O683" s="269" t="s">
        <v>105</v>
      </c>
      <c r="P683" s="295"/>
      <c r="R683" s="55" t="str">
        <f>IF(AND(P683="○",SUM(P684:P686)&gt;0,P687&gt;0),S683,"")</f>
        <v/>
      </c>
      <c r="S683" s="56">
        <v>3</v>
      </c>
      <c r="T683" s="55" t="str">
        <f>IF(OR(P683="",AND(P683="○",OR(SUM(P684:P686)=0,P687=0)),AND(P683="－",SUM(P684:P686)&gt;0,P687&gt;0)),"×","")</f>
        <v>×</v>
      </c>
    </row>
    <row r="684" spans="1:21" ht="21" customHeight="1" x14ac:dyDescent="0.4">
      <c r="B684" s="75"/>
      <c r="C684" s="426"/>
      <c r="D684" s="427"/>
      <c r="E684" s="427"/>
      <c r="F684" s="427"/>
      <c r="G684" s="427"/>
      <c r="H684" s="427"/>
      <c r="I684" s="427"/>
      <c r="J684" s="427"/>
      <c r="K684" s="427"/>
      <c r="L684" s="427"/>
      <c r="M684" s="427"/>
      <c r="N684" s="428"/>
      <c r="O684" s="78" t="s">
        <v>604</v>
      </c>
      <c r="P684" s="98"/>
    </row>
    <row r="685" spans="1:21" ht="21" customHeight="1" x14ac:dyDescent="0.4">
      <c r="B685" s="75"/>
      <c r="C685" s="426"/>
      <c r="D685" s="427"/>
      <c r="E685" s="427"/>
      <c r="F685" s="427"/>
      <c r="G685" s="427"/>
      <c r="H685" s="427"/>
      <c r="I685" s="427"/>
      <c r="J685" s="427"/>
      <c r="K685" s="427"/>
      <c r="L685" s="427"/>
      <c r="M685" s="427"/>
      <c r="N685" s="428"/>
      <c r="O685" s="91" t="s">
        <v>605</v>
      </c>
      <c r="P685" s="98"/>
    </row>
    <row r="686" spans="1:21" ht="21" customHeight="1" x14ac:dyDescent="0.4">
      <c r="B686" s="75"/>
      <c r="C686" s="426"/>
      <c r="D686" s="427"/>
      <c r="E686" s="427"/>
      <c r="F686" s="427"/>
      <c r="G686" s="427"/>
      <c r="H686" s="427"/>
      <c r="I686" s="427"/>
      <c r="J686" s="427"/>
      <c r="K686" s="427"/>
      <c r="L686" s="427"/>
      <c r="M686" s="427"/>
      <c r="N686" s="428"/>
      <c r="O686" s="78" t="s">
        <v>606</v>
      </c>
      <c r="P686" s="98"/>
    </row>
    <row r="687" spans="1:21" ht="23.45" customHeight="1" x14ac:dyDescent="0.4">
      <c r="B687" s="75"/>
      <c r="C687" s="430"/>
      <c r="D687" s="431"/>
      <c r="E687" s="431"/>
      <c r="F687" s="431"/>
      <c r="G687" s="431"/>
      <c r="H687" s="431"/>
      <c r="I687" s="431"/>
      <c r="J687" s="431"/>
      <c r="K687" s="431"/>
      <c r="L687" s="431"/>
      <c r="M687" s="431"/>
      <c r="N687" s="432"/>
      <c r="O687" s="78" t="s">
        <v>607</v>
      </c>
      <c r="P687" s="98"/>
    </row>
    <row r="688" spans="1:21" ht="11.1" customHeight="1" x14ac:dyDescent="0.4">
      <c r="B688" s="75"/>
      <c r="C688" s="75"/>
      <c r="D688" s="75"/>
      <c r="E688" s="75"/>
      <c r="F688" s="75"/>
      <c r="G688" s="75"/>
      <c r="H688" s="75"/>
      <c r="I688" s="75"/>
      <c r="J688" s="75"/>
      <c r="K688" s="75"/>
      <c r="L688" s="75"/>
      <c r="M688" s="75"/>
      <c r="N688" s="75"/>
      <c r="O688" s="75"/>
      <c r="P688" s="75"/>
    </row>
    <row r="689" spans="1:27" ht="49.5" customHeight="1" x14ac:dyDescent="0.4">
      <c r="B689" s="92" t="s">
        <v>488</v>
      </c>
      <c r="C689" s="609" t="s">
        <v>608</v>
      </c>
      <c r="D689" s="609"/>
      <c r="E689" s="609"/>
      <c r="F689" s="609"/>
      <c r="G689" s="609"/>
      <c r="H689" s="609"/>
      <c r="I689" s="609"/>
      <c r="J689" s="609"/>
      <c r="K689" s="609"/>
      <c r="L689" s="609"/>
      <c r="M689" s="609"/>
      <c r="N689" s="609"/>
      <c r="O689" s="609"/>
      <c r="P689" s="610"/>
    </row>
    <row r="690" spans="1:27" ht="11.1" customHeight="1" x14ac:dyDescent="0.4">
      <c r="B690" s="75"/>
      <c r="C690" s="75"/>
      <c r="D690" s="75"/>
      <c r="E690" s="75"/>
      <c r="F690" s="75"/>
      <c r="G690" s="75"/>
      <c r="H690" s="75"/>
      <c r="I690" s="75"/>
      <c r="J690" s="75"/>
      <c r="K690" s="75"/>
      <c r="L690" s="75"/>
      <c r="M690" s="75"/>
      <c r="N690" s="75"/>
      <c r="O690" s="75"/>
      <c r="P690" s="75"/>
    </row>
    <row r="691" spans="1:27" ht="21" customHeight="1" x14ac:dyDescent="0.4">
      <c r="B691" s="379" t="s">
        <v>609</v>
      </c>
      <c r="C691" s="379"/>
      <c r="D691" s="379"/>
      <c r="E691" s="379"/>
      <c r="F691" s="379"/>
      <c r="G691" s="379"/>
      <c r="H691" s="379"/>
      <c r="I691" s="379"/>
      <c r="J691" s="379"/>
      <c r="K691" s="379"/>
      <c r="L691" s="379"/>
      <c r="M691" s="379"/>
      <c r="N691" s="379"/>
      <c r="O691" s="379"/>
      <c r="P691" s="379"/>
    </row>
    <row r="692" spans="1:27" ht="21" customHeight="1" x14ac:dyDescent="0.4">
      <c r="B692" s="75"/>
      <c r="C692" s="411" t="s">
        <v>36</v>
      </c>
      <c r="D692" s="412"/>
      <c r="E692" s="412"/>
      <c r="F692" s="412"/>
      <c r="G692" s="412"/>
      <c r="H692" s="412"/>
      <c r="I692" s="412"/>
      <c r="J692" s="412"/>
      <c r="K692" s="412"/>
      <c r="L692" s="412"/>
      <c r="M692" s="412"/>
      <c r="N692" s="413"/>
      <c r="O692" s="473" t="s">
        <v>127</v>
      </c>
      <c r="P692" s="473"/>
      <c r="R692" s="45" t="s">
        <v>101</v>
      </c>
      <c r="S692" s="45" t="s">
        <v>102</v>
      </c>
      <c r="T692" s="54" t="s">
        <v>153</v>
      </c>
    </row>
    <row r="693" spans="1:27" ht="78.75" customHeight="1" x14ac:dyDescent="0.4">
      <c r="A693" s="42" t="s">
        <v>610</v>
      </c>
      <c r="B693" s="75"/>
      <c r="C693" s="583" t="s">
        <v>6616</v>
      </c>
      <c r="D693" s="584"/>
      <c r="E693" s="584"/>
      <c r="F693" s="584"/>
      <c r="G693" s="584"/>
      <c r="H693" s="584"/>
      <c r="I693" s="584"/>
      <c r="J693" s="584"/>
      <c r="K693" s="584"/>
      <c r="L693" s="584"/>
      <c r="M693" s="584"/>
      <c r="N693" s="585"/>
      <c r="O693" s="117" t="s">
        <v>105</v>
      </c>
      <c r="P693" s="342"/>
      <c r="R693" s="55" t="str">
        <f>IF(P693="○",S693,"")</f>
        <v/>
      </c>
      <c r="S693" s="56">
        <v>3</v>
      </c>
      <c r="T693" s="55" t="str">
        <f>IF(P693="","×","")</f>
        <v>×</v>
      </c>
    </row>
    <row r="694" spans="1:27" ht="78.75" customHeight="1" x14ac:dyDescent="0.4">
      <c r="A694" s="42" t="s">
        <v>611</v>
      </c>
      <c r="B694" s="75"/>
      <c r="C694" s="583" t="s">
        <v>6617</v>
      </c>
      <c r="D694" s="584"/>
      <c r="E694" s="584"/>
      <c r="F694" s="584"/>
      <c r="G694" s="584"/>
      <c r="H694" s="584"/>
      <c r="I694" s="584"/>
      <c r="J694" s="584"/>
      <c r="K694" s="584"/>
      <c r="L694" s="584"/>
      <c r="M694" s="584"/>
      <c r="N694" s="585"/>
      <c r="O694" s="269" t="s">
        <v>105</v>
      </c>
      <c r="P694" s="341"/>
      <c r="R694" s="55" t="str">
        <f>IF(P694="○",S694,"")</f>
        <v/>
      </c>
      <c r="S694" s="56">
        <v>3</v>
      </c>
      <c r="T694" s="55" t="str">
        <f>IF(P694="","×","")</f>
        <v>×</v>
      </c>
    </row>
    <row r="695" spans="1:27" ht="11.1" customHeight="1" x14ac:dyDescent="0.4">
      <c r="B695" s="75"/>
      <c r="C695" s="75"/>
      <c r="D695" s="75"/>
      <c r="E695" s="75"/>
      <c r="F695" s="75"/>
      <c r="G695" s="75"/>
      <c r="H695" s="75"/>
      <c r="I695" s="75"/>
      <c r="J695" s="75"/>
      <c r="K695" s="75"/>
      <c r="L695" s="75"/>
      <c r="M695" s="75"/>
      <c r="N695" s="75"/>
      <c r="O695" s="75"/>
      <c r="P695" s="75"/>
    </row>
    <row r="696" spans="1:27" s="60" customFormat="1" ht="30.75" customHeight="1" x14ac:dyDescent="0.4">
      <c r="A696" s="42"/>
      <c r="B696" s="70" t="s">
        <v>112</v>
      </c>
      <c r="C696" s="438" t="s">
        <v>612</v>
      </c>
      <c r="D696" s="438"/>
      <c r="E696" s="438"/>
      <c r="F696" s="438"/>
      <c r="G696" s="438"/>
      <c r="H696" s="438"/>
      <c r="I696" s="438"/>
      <c r="J696" s="438"/>
      <c r="K696" s="438"/>
      <c r="L696" s="438"/>
      <c r="M696" s="438"/>
      <c r="N696" s="438"/>
      <c r="O696" s="438"/>
      <c r="P696" s="439"/>
      <c r="R696"/>
      <c r="S696"/>
      <c r="T696"/>
      <c r="U696"/>
      <c r="V696"/>
      <c r="W696"/>
      <c r="X696"/>
      <c r="Y696"/>
      <c r="Z696"/>
      <c r="AA696"/>
    </row>
    <row r="697" spans="1:27" ht="35.25" customHeight="1" x14ac:dyDescent="0.4">
      <c r="B697" s="71" t="s">
        <v>268</v>
      </c>
      <c r="C697" s="436" t="s">
        <v>613</v>
      </c>
      <c r="D697" s="436"/>
      <c r="E697" s="436"/>
      <c r="F697" s="436"/>
      <c r="G697" s="436"/>
      <c r="H697" s="436"/>
      <c r="I697" s="436"/>
      <c r="J697" s="436"/>
      <c r="K697" s="436"/>
      <c r="L697" s="436"/>
      <c r="M697" s="436"/>
      <c r="N697" s="436"/>
      <c r="O697" s="436"/>
      <c r="P697" s="440"/>
    </row>
    <row r="698" spans="1:27" ht="2.25" customHeight="1" x14ac:dyDescent="0.4">
      <c r="B698" s="87"/>
      <c r="C698" s="457"/>
      <c r="D698" s="457"/>
      <c r="E698" s="457"/>
      <c r="F698" s="457"/>
      <c r="G698" s="457"/>
      <c r="H698" s="457"/>
      <c r="I698" s="457"/>
      <c r="J698" s="457"/>
      <c r="K698" s="457"/>
      <c r="L698" s="457"/>
      <c r="M698" s="457"/>
      <c r="N698" s="457"/>
      <c r="O698" s="457"/>
      <c r="P698" s="458"/>
    </row>
    <row r="699" spans="1:27" ht="11.1" customHeight="1" x14ac:dyDescent="0.4">
      <c r="B699" s="63"/>
      <c r="C699" s="63"/>
      <c r="D699" s="63"/>
      <c r="E699" s="63"/>
      <c r="F699" s="63"/>
      <c r="G699" s="63"/>
      <c r="H699" s="63"/>
      <c r="I699" s="63"/>
      <c r="J699" s="63"/>
      <c r="K699" s="63"/>
      <c r="L699" s="63"/>
      <c r="M699" s="63"/>
      <c r="N699" s="63"/>
      <c r="O699" s="63"/>
      <c r="P699" s="63"/>
    </row>
    <row r="700" spans="1:27" ht="10.5" customHeight="1" x14ac:dyDescent="0.4">
      <c r="B700" s="63"/>
      <c r="C700" s="63"/>
      <c r="D700" s="63"/>
      <c r="E700" s="63"/>
      <c r="F700" s="63"/>
      <c r="G700" s="63"/>
      <c r="H700" s="63"/>
      <c r="I700" s="63"/>
      <c r="J700" s="63"/>
      <c r="K700" s="63"/>
      <c r="L700" s="63"/>
      <c r="M700" s="63"/>
      <c r="N700" s="63"/>
      <c r="O700" s="63"/>
      <c r="P700" s="63"/>
    </row>
    <row r="701" spans="1:27" ht="21" customHeight="1" x14ac:dyDescent="0.4">
      <c r="B701" s="491" t="s">
        <v>614</v>
      </c>
      <c r="C701" s="491"/>
      <c r="D701" s="491"/>
      <c r="E701" s="491"/>
      <c r="F701" s="491"/>
      <c r="G701" s="491"/>
      <c r="H701" s="491"/>
      <c r="I701" s="491"/>
      <c r="J701" s="491"/>
      <c r="K701" s="491"/>
      <c r="L701" s="491"/>
      <c r="M701" s="491"/>
      <c r="N701" s="491"/>
      <c r="O701" s="491"/>
      <c r="P701" s="491"/>
    </row>
    <row r="702" spans="1:27" ht="21" customHeight="1" x14ac:dyDescent="0.4">
      <c r="B702" s="63"/>
      <c r="C702" s="411" t="s">
        <v>36</v>
      </c>
      <c r="D702" s="412"/>
      <c r="E702" s="412"/>
      <c r="F702" s="412"/>
      <c r="G702" s="412"/>
      <c r="H702" s="412"/>
      <c r="I702" s="412"/>
      <c r="J702" s="412"/>
      <c r="K702" s="412"/>
      <c r="L702" s="412"/>
      <c r="M702" s="412"/>
      <c r="N702" s="413"/>
      <c r="O702" s="473" t="s">
        <v>127</v>
      </c>
      <c r="P702" s="473"/>
      <c r="R702" s="53" t="s">
        <v>101</v>
      </c>
      <c r="S702" s="53" t="s">
        <v>102</v>
      </c>
      <c r="T702" s="54" t="s">
        <v>128</v>
      </c>
    </row>
    <row r="703" spans="1:27" ht="21" customHeight="1" x14ac:dyDescent="0.4">
      <c r="A703" s="42" t="s">
        <v>615</v>
      </c>
      <c r="B703" s="63"/>
      <c r="C703" s="405" t="s">
        <v>616</v>
      </c>
      <c r="D703" s="406"/>
      <c r="E703" s="406"/>
      <c r="F703" s="406"/>
      <c r="G703" s="406"/>
      <c r="H703" s="406"/>
      <c r="I703" s="406"/>
      <c r="J703" s="406"/>
      <c r="K703" s="406"/>
      <c r="L703" s="406"/>
      <c r="M703" s="406"/>
      <c r="N703" s="407"/>
      <c r="O703" s="269" t="s">
        <v>105</v>
      </c>
      <c r="P703" s="295"/>
      <c r="R703" s="55" t="str">
        <f>IF(OR(
AND(P703="○",P704="オ.その他（以下に記入願います。）",P705&lt;&gt;""),
AND(P703="○",P704&lt;&gt;"オ.その他（以下に記入願います。）",P704&lt;&gt;"")),S703,"")</f>
        <v/>
      </c>
      <c r="S703" s="56">
        <v>5</v>
      </c>
      <c r="T703" s="55" t="str">
        <f>IF(OR(P703="",
AND(P703="○",P704="オ.その他（以下に記入願います。）",P705=""),
AND(P703="○",P704&lt;&gt;"オ.その他（以下に記入願います。）",P705&lt;&gt;""),
AND(P703="－",OR(P704&lt;&gt;"",P705&lt;&gt;"")),
AND(P703="",OR(P704&lt;&gt;"",P705&lt;&gt;""))
),"×","")</f>
        <v>×</v>
      </c>
    </row>
    <row r="704" spans="1:27" ht="32.25" customHeight="1" x14ac:dyDescent="0.4">
      <c r="B704" s="63"/>
      <c r="C704" s="408"/>
      <c r="D704" s="409"/>
      <c r="E704" s="409"/>
      <c r="F704" s="409"/>
      <c r="G704" s="409"/>
      <c r="H704" s="409"/>
      <c r="I704" s="409"/>
      <c r="J704" s="409"/>
      <c r="K704" s="409"/>
      <c r="L704" s="409"/>
      <c r="M704" s="409"/>
      <c r="N704" s="410"/>
      <c r="O704" s="78" t="s">
        <v>617</v>
      </c>
      <c r="P704" s="242"/>
    </row>
    <row r="705" spans="2:16" ht="64.5" customHeight="1" x14ac:dyDescent="0.4">
      <c r="B705" s="63"/>
      <c r="C705" s="603"/>
      <c r="D705" s="604"/>
      <c r="E705" s="604"/>
      <c r="F705" s="604"/>
      <c r="G705" s="604"/>
      <c r="H705" s="604"/>
      <c r="I705" s="604"/>
      <c r="J705" s="604"/>
      <c r="K705" s="604"/>
      <c r="L705" s="604"/>
      <c r="M705" s="604"/>
      <c r="N705" s="605"/>
      <c r="O705" s="276" t="s">
        <v>618</v>
      </c>
      <c r="P705" s="241"/>
    </row>
    <row r="706" spans="2:16" ht="11.1" customHeight="1" x14ac:dyDescent="0.4">
      <c r="B706" s="93"/>
      <c r="C706" s="93"/>
      <c r="D706" s="93"/>
      <c r="E706" s="93"/>
      <c r="F706" s="93"/>
      <c r="G706" s="93"/>
      <c r="H706" s="93"/>
      <c r="I706" s="93"/>
      <c r="J706" s="93"/>
      <c r="K706" s="93"/>
      <c r="L706" s="93"/>
      <c r="M706" s="93"/>
      <c r="N706" s="93"/>
      <c r="O706" s="93"/>
      <c r="P706" s="93"/>
    </row>
    <row r="707" spans="2:16" ht="30.75" customHeight="1" x14ac:dyDescent="0.4">
      <c r="B707" s="85" t="s">
        <v>112</v>
      </c>
      <c r="C707" s="438" t="s">
        <v>619</v>
      </c>
      <c r="D707" s="438"/>
      <c r="E707" s="438"/>
      <c r="F707" s="438"/>
      <c r="G707" s="438"/>
      <c r="H707" s="438"/>
      <c r="I707" s="438"/>
      <c r="J707" s="438"/>
      <c r="K707" s="438"/>
      <c r="L707" s="438"/>
      <c r="M707" s="438"/>
      <c r="N707" s="438"/>
      <c r="O707" s="438"/>
      <c r="P707" s="439"/>
    </row>
    <row r="708" spans="2:16" x14ac:dyDescent="0.4">
      <c r="B708" s="94" t="s">
        <v>268</v>
      </c>
      <c r="C708" s="600" t="s">
        <v>620</v>
      </c>
      <c r="D708" s="600"/>
      <c r="E708" s="600"/>
      <c r="F708" s="600"/>
      <c r="G708" s="600"/>
      <c r="H708" s="600"/>
      <c r="I708" s="600"/>
      <c r="J708" s="600"/>
      <c r="K708" s="600"/>
      <c r="L708" s="600"/>
      <c r="M708" s="600"/>
      <c r="N708" s="600"/>
      <c r="O708" s="600"/>
      <c r="P708" s="601"/>
    </row>
    <row r="709" spans="2:16" x14ac:dyDescent="0.4">
      <c r="B709" s="63"/>
      <c r="C709" s="63"/>
      <c r="D709" s="63"/>
      <c r="E709" s="63"/>
      <c r="F709" s="63"/>
      <c r="G709" s="63"/>
      <c r="H709" s="63"/>
      <c r="I709" s="63"/>
      <c r="J709" s="63"/>
      <c r="K709" s="95"/>
      <c r="L709" s="63"/>
      <c r="M709" s="63"/>
      <c r="N709" s="63"/>
      <c r="O709" s="63"/>
      <c r="P709" s="63"/>
    </row>
    <row r="710" spans="2:16" x14ac:dyDescent="0.4">
      <c r="B710" s="63"/>
      <c r="C710" s="63"/>
      <c r="D710" s="63"/>
      <c r="E710" s="63"/>
      <c r="F710" s="63"/>
      <c r="G710" s="63"/>
      <c r="H710" s="63"/>
      <c r="I710" s="63"/>
      <c r="J710" s="63"/>
      <c r="K710" s="63"/>
      <c r="L710" s="63"/>
      <c r="M710" s="63"/>
      <c r="N710" s="63"/>
      <c r="O710" s="63"/>
      <c r="P710" s="63"/>
    </row>
    <row r="711" spans="2:16" x14ac:dyDescent="0.4">
      <c r="B711" s="63"/>
      <c r="C711" s="63"/>
      <c r="D711" s="63"/>
      <c r="E711" s="63"/>
      <c r="F711" s="63"/>
      <c r="G711" s="63"/>
      <c r="H711" s="63"/>
      <c r="I711" s="63"/>
      <c r="J711" s="63"/>
      <c r="K711" s="63"/>
      <c r="L711" s="63"/>
      <c r="M711" s="63"/>
      <c r="N711" s="63"/>
      <c r="O711" s="63"/>
      <c r="P711" s="63"/>
    </row>
    <row r="712" spans="2:16" x14ac:dyDescent="0.4">
      <c r="B712" s="63"/>
      <c r="C712" s="63"/>
      <c r="D712" s="63"/>
      <c r="E712" s="63"/>
      <c r="F712" s="63"/>
      <c r="G712" s="63"/>
      <c r="H712" s="63"/>
      <c r="I712" s="63"/>
      <c r="J712" s="63"/>
      <c r="K712" s="63"/>
      <c r="L712" s="63"/>
      <c r="M712" s="63"/>
      <c r="N712" s="63"/>
      <c r="O712" s="63"/>
      <c r="P712" s="63"/>
    </row>
    <row r="713" spans="2:16" x14ac:dyDescent="0.4">
      <c r="B713" s="63"/>
      <c r="C713" s="63"/>
      <c r="D713" s="63"/>
      <c r="E713" s="63"/>
      <c r="F713" s="63"/>
      <c r="G713" s="63"/>
      <c r="H713" s="63"/>
      <c r="I713" s="63"/>
      <c r="J713" s="63"/>
      <c r="K713" s="63"/>
      <c r="L713" s="63"/>
      <c r="M713" s="63"/>
      <c r="N713" s="63"/>
      <c r="O713" s="63"/>
      <c r="P713" s="63"/>
    </row>
    <row r="714" spans="2:16" x14ac:dyDescent="0.4">
      <c r="B714" s="63"/>
      <c r="C714" s="63"/>
      <c r="D714" s="63"/>
      <c r="E714" s="63"/>
      <c r="F714" s="63"/>
      <c r="G714" s="63"/>
      <c r="H714" s="63"/>
      <c r="I714" s="63"/>
      <c r="J714" s="63"/>
      <c r="K714" s="63"/>
      <c r="L714" s="63"/>
      <c r="M714" s="63"/>
      <c r="N714" s="63"/>
      <c r="O714" s="63"/>
      <c r="P714" s="63"/>
    </row>
    <row r="715" spans="2:16" x14ac:dyDescent="0.4">
      <c r="B715" s="63"/>
      <c r="C715" s="63"/>
      <c r="D715" s="63"/>
      <c r="E715" s="63"/>
      <c r="F715" s="63"/>
      <c r="G715" s="63"/>
      <c r="H715" s="63"/>
      <c r="I715" s="63"/>
      <c r="J715" s="63"/>
      <c r="K715" s="63"/>
      <c r="L715" s="63"/>
      <c r="M715" s="63"/>
      <c r="N715" s="63"/>
      <c r="O715" s="63"/>
      <c r="P715" s="63"/>
    </row>
    <row r="716" spans="2:16" x14ac:dyDescent="0.4">
      <c r="B716" s="63"/>
      <c r="C716" s="63"/>
      <c r="D716" s="63"/>
      <c r="E716" s="63"/>
      <c r="F716" s="63"/>
      <c r="G716" s="63"/>
      <c r="H716" s="63"/>
      <c r="I716" s="63"/>
      <c r="J716" s="63"/>
      <c r="K716" s="63"/>
      <c r="L716" s="63"/>
      <c r="M716" s="63"/>
      <c r="N716" s="63"/>
      <c r="O716" s="63"/>
      <c r="P716" s="63"/>
    </row>
    <row r="717" spans="2:16" x14ac:dyDescent="0.4">
      <c r="B717" s="63"/>
      <c r="C717" s="63"/>
      <c r="D717" s="63"/>
      <c r="E717" s="63"/>
      <c r="F717" s="63"/>
      <c r="G717" s="63"/>
      <c r="H717" s="63"/>
      <c r="I717" s="63"/>
      <c r="J717" s="63"/>
      <c r="K717" s="63"/>
      <c r="L717" s="63"/>
      <c r="M717" s="63"/>
      <c r="N717" s="63"/>
      <c r="O717" s="63"/>
      <c r="P717" s="63"/>
    </row>
    <row r="718" spans="2:16" x14ac:dyDescent="0.4">
      <c r="B718" s="63"/>
      <c r="C718" s="63"/>
      <c r="D718" s="63"/>
      <c r="E718" s="63"/>
      <c r="F718" s="63"/>
      <c r="G718" s="63"/>
      <c r="H718" s="63"/>
      <c r="I718" s="63"/>
      <c r="J718" s="63"/>
      <c r="K718" s="63"/>
      <c r="L718" s="63"/>
      <c r="M718" s="63"/>
      <c r="N718" s="63"/>
      <c r="O718" s="63"/>
      <c r="P718" s="63"/>
    </row>
    <row r="719" spans="2:16" x14ac:dyDescent="0.4">
      <c r="B719" s="63"/>
      <c r="C719" s="63"/>
      <c r="D719" s="63"/>
      <c r="E719" s="63"/>
      <c r="F719" s="63"/>
      <c r="G719" s="63"/>
      <c r="H719" s="63"/>
      <c r="I719" s="63"/>
      <c r="J719" s="63"/>
      <c r="K719" s="63"/>
      <c r="L719" s="63"/>
      <c r="M719" s="63"/>
      <c r="N719" s="63"/>
      <c r="O719" s="63"/>
      <c r="P719" s="63"/>
    </row>
    <row r="720" spans="2:16" x14ac:dyDescent="0.4">
      <c r="B720" s="63"/>
      <c r="C720" s="63"/>
      <c r="D720" s="63"/>
      <c r="E720" s="63"/>
      <c r="F720" s="63"/>
      <c r="G720" s="63"/>
      <c r="H720" s="63"/>
      <c r="I720" s="63"/>
      <c r="J720" s="63"/>
      <c r="K720" s="63"/>
      <c r="L720" s="63"/>
      <c r="M720" s="63"/>
      <c r="N720" s="63"/>
      <c r="O720" s="63"/>
      <c r="P720" s="63"/>
    </row>
  </sheetData>
  <sheetProtection formatCells="0" formatRows="0"/>
  <dataConsolidate/>
  <customSheetViews>
    <customSheetView guid="{3E45390E-5B32-42F5-8631-FDA976FF9A53}" showPageBreaks="1" fitToPage="1" printArea="1" view="pageBreakPreview" topLeftCell="A119">
      <selection activeCell="N121" sqref="N121:O121"/>
      <rowBreaks count="14" manualBreakCount="14">
        <brk id="28" max="14" man="1"/>
        <brk id="66" max="14" man="1"/>
        <brk id="95" max="14" man="1"/>
        <brk id="102" max="16383" man="1"/>
        <brk id="137" max="16383" man="1"/>
        <brk id="180" max="16383" man="1"/>
        <brk id="201" max="16383" man="1"/>
        <brk id="224" max="16383" man="1"/>
        <brk id="243" max="16383" man="1"/>
        <brk id="262" max="16383" man="1"/>
        <brk id="278" max="16383" man="1"/>
        <brk id="295" max="16383" man="1"/>
        <brk id="334" max="16383" man="1"/>
        <brk id="361" max="14" man="1"/>
      </rowBreaks>
      <pageMargins left="0" right="0" top="0" bottom="0" header="0" footer="0"/>
      <printOptions horizontalCentered="1"/>
      <pageSetup paperSize="9" scale="93" fitToHeight="0" orientation="portrait" r:id="rId1"/>
      <headerFooter>
        <oddFooter>&amp;C&amp;P</oddFooter>
      </headerFooter>
    </customSheetView>
  </customSheetViews>
  <mergeCells count="703">
    <mergeCell ref="C148:M155"/>
    <mergeCell ref="C145:M147"/>
    <mergeCell ref="N448:O448"/>
    <mergeCell ref="N400:O400"/>
    <mergeCell ref="N401:O401"/>
    <mergeCell ref="N403:O403"/>
    <mergeCell ref="P426:P432"/>
    <mergeCell ref="C443:M445"/>
    <mergeCell ref="C412:P412"/>
    <mergeCell ref="C420:O420"/>
    <mergeCell ref="D449:M452"/>
    <mergeCell ref="C413:P413"/>
    <mergeCell ref="C446:M446"/>
    <mergeCell ref="B424:P424"/>
    <mergeCell ref="B421:P421"/>
    <mergeCell ref="N406:O406"/>
    <mergeCell ref="C411:P411"/>
    <mergeCell ref="N449:P449"/>
    <mergeCell ref="N482:O482"/>
    <mergeCell ref="N478:O478"/>
    <mergeCell ref="C490:M490"/>
    <mergeCell ref="N493:O493"/>
    <mergeCell ref="N492:O492"/>
    <mergeCell ref="C470:P470"/>
    <mergeCell ref="N519:O519"/>
    <mergeCell ref="C583:P583"/>
    <mergeCell ref="N453:O453"/>
    <mergeCell ref="D455:M457"/>
    <mergeCell ref="N455:O455"/>
    <mergeCell ref="C471:P471"/>
    <mergeCell ref="B569:P569"/>
    <mergeCell ref="C507:P507"/>
    <mergeCell ref="C510:P510"/>
    <mergeCell ref="C517:M520"/>
    <mergeCell ref="N516:P516"/>
    <mergeCell ref="N520:O520"/>
    <mergeCell ref="C472:P472"/>
    <mergeCell ref="D429:O429"/>
    <mergeCell ref="B475:P475"/>
    <mergeCell ref="N495:O495"/>
    <mergeCell ref="C533:P533"/>
    <mergeCell ref="C559:N561"/>
    <mergeCell ref="C491:M495"/>
    <mergeCell ref="C502:P502"/>
    <mergeCell ref="C504:P504"/>
    <mergeCell ref="B487:P487"/>
    <mergeCell ref="N494:O494"/>
    <mergeCell ref="N500:O500"/>
    <mergeCell ref="B515:P515"/>
    <mergeCell ref="C511:P511"/>
    <mergeCell ref="C481:M482"/>
    <mergeCell ref="N484:O484"/>
    <mergeCell ref="N489:P489"/>
    <mergeCell ref="C483:M483"/>
    <mergeCell ref="D160:M160"/>
    <mergeCell ref="N165:P165"/>
    <mergeCell ref="C156:M156"/>
    <mergeCell ref="N170:O170"/>
    <mergeCell ref="N157:P163"/>
    <mergeCell ref="D159:M159"/>
    <mergeCell ref="N518:O518"/>
    <mergeCell ref="C591:N594"/>
    <mergeCell ref="C609:M609"/>
    <mergeCell ref="C469:P469"/>
    <mergeCell ref="C468:P468"/>
    <mergeCell ref="C467:P467"/>
    <mergeCell ref="C466:P466"/>
    <mergeCell ref="N483:O483"/>
    <mergeCell ref="B473:P473"/>
    <mergeCell ref="B587:P587"/>
    <mergeCell ref="B607:P607"/>
    <mergeCell ref="C588:N588"/>
    <mergeCell ref="B586:P586"/>
    <mergeCell ref="C572:M572"/>
    <mergeCell ref="B488:P488"/>
    <mergeCell ref="N479:O479"/>
    <mergeCell ref="N480:O480"/>
    <mergeCell ref="C571:M571"/>
    <mergeCell ref="B439:P439"/>
    <mergeCell ref="N443:O444"/>
    <mergeCell ref="D428:O428"/>
    <mergeCell ref="C428:C432"/>
    <mergeCell ref="D431:O431"/>
    <mergeCell ref="D432:O432"/>
    <mergeCell ref="C410:P410"/>
    <mergeCell ref="C409:P409"/>
    <mergeCell ref="C425:O425"/>
    <mergeCell ref="C437:O437"/>
    <mergeCell ref="C589:N589"/>
    <mergeCell ref="C624:P624"/>
    <mergeCell ref="C590:N590"/>
    <mergeCell ref="N613:O613"/>
    <mergeCell ref="N614:O614"/>
    <mergeCell ref="C621:M621"/>
    <mergeCell ref="N608:P608"/>
    <mergeCell ref="N616:O616"/>
    <mergeCell ref="C616:M619"/>
    <mergeCell ref="N609:P609"/>
    <mergeCell ref="C601:N601"/>
    <mergeCell ref="C596:P596"/>
    <mergeCell ref="C603:P603"/>
    <mergeCell ref="C600:N600"/>
    <mergeCell ref="N617:O617"/>
    <mergeCell ref="N615:O615"/>
    <mergeCell ref="N620:O620"/>
    <mergeCell ref="N621:O621"/>
    <mergeCell ref="B599:P599"/>
    <mergeCell ref="C608:M608"/>
    <mergeCell ref="C87:N87"/>
    <mergeCell ref="A61:A62"/>
    <mergeCell ref="C61:O62"/>
    <mergeCell ref="P61:P62"/>
    <mergeCell ref="B67:P67"/>
    <mergeCell ref="C68:O68"/>
    <mergeCell ref="A69:A70"/>
    <mergeCell ref="C69:O70"/>
    <mergeCell ref="P69:P70"/>
    <mergeCell ref="C71:O71"/>
    <mergeCell ref="C63:O64"/>
    <mergeCell ref="D235:P235"/>
    <mergeCell ref="D233:P233"/>
    <mergeCell ref="A73:A74"/>
    <mergeCell ref="C73:O74"/>
    <mergeCell ref="P73:P74"/>
    <mergeCell ref="C75:O75"/>
    <mergeCell ref="C72:O72"/>
    <mergeCell ref="C182:M194"/>
    <mergeCell ref="N210:O210"/>
    <mergeCell ref="N211:O211"/>
    <mergeCell ref="N212:O212"/>
    <mergeCell ref="N155:O155"/>
    <mergeCell ref="O87:P87"/>
    <mergeCell ref="N132:P132"/>
    <mergeCell ref="A80:A81"/>
    <mergeCell ref="A82:A83"/>
    <mergeCell ref="A84:A86"/>
    <mergeCell ref="N183:P183"/>
    <mergeCell ref="N149:P149"/>
    <mergeCell ref="C88:N88"/>
    <mergeCell ref="C91:N91"/>
    <mergeCell ref="N144:O144"/>
    <mergeCell ref="C157:C163"/>
    <mergeCell ref="D161:M163"/>
    <mergeCell ref="L352:O352"/>
    <mergeCell ref="B342:P342"/>
    <mergeCell ref="N164:O164"/>
    <mergeCell ref="C89:N89"/>
    <mergeCell ref="C229:P229"/>
    <mergeCell ref="C312:M312"/>
    <mergeCell ref="C311:M311"/>
    <mergeCell ref="C309:M309"/>
    <mergeCell ref="L331:P333"/>
    <mergeCell ref="C313:M313"/>
    <mergeCell ref="C321:K328"/>
    <mergeCell ref="N141:O141"/>
    <mergeCell ref="N146:O146"/>
    <mergeCell ref="N147:O147"/>
    <mergeCell ref="N156:O156"/>
    <mergeCell ref="N186:O186"/>
    <mergeCell ref="N182:O182"/>
    <mergeCell ref="N166:O166"/>
    <mergeCell ref="N167:O167"/>
    <mergeCell ref="N168:O168"/>
    <mergeCell ref="N171:P171"/>
    <mergeCell ref="N189:O189"/>
    <mergeCell ref="N218:O218"/>
    <mergeCell ref="C238:P238"/>
    <mergeCell ref="C377:K385"/>
    <mergeCell ref="C362:P362"/>
    <mergeCell ref="L356:O356"/>
    <mergeCell ref="B364:P364"/>
    <mergeCell ref="L379:O379"/>
    <mergeCell ref="L380:O380"/>
    <mergeCell ref="L381:O381"/>
    <mergeCell ref="L382:O382"/>
    <mergeCell ref="C367:K367"/>
    <mergeCell ref="B366:P366"/>
    <mergeCell ref="C361:P361"/>
    <mergeCell ref="C357:K359"/>
    <mergeCell ref="L357:P359"/>
    <mergeCell ref="N244:O244"/>
    <mergeCell ref="C278:P278"/>
    <mergeCell ref="C289:M290"/>
    <mergeCell ref="N298:O298"/>
    <mergeCell ref="N291:O291"/>
    <mergeCell ref="N292:O292"/>
    <mergeCell ref="N294:O294"/>
    <mergeCell ref="D293:M294"/>
    <mergeCell ref="L367:P367"/>
    <mergeCell ref="L345:O345"/>
    <mergeCell ref="L326:O326"/>
    <mergeCell ref="L325:O325"/>
    <mergeCell ref="L335:O335"/>
    <mergeCell ref="C338:P338"/>
    <mergeCell ref="C339:P339"/>
    <mergeCell ref="C337:P337"/>
    <mergeCell ref="L346:O346"/>
    <mergeCell ref="L353:O353"/>
    <mergeCell ref="L347:O347"/>
    <mergeCell ref="C331:K333"/>
    <mergeCell ref="L349:O349"/>
    <mergeCell ref="L354:O354"/>
    <mergeCell ref="L355:O355"/>
    <mergeCell ref="L350:O350"/>
    <mergeCell ref="L375:O375"/>
    <mergeCell ref="C398:M398"/>
    <mergeCell ref="C402:M402"/>
    <mergeCell ref="B397:P397"/>
    <mergeCell ref="B396:P396"/>
    <mergeCell ref="C399:M401"/>
    <mergeCell ref="L386:O386"/>
    <mergeCell ref="L385:O385"/>
    <mergeCell ref="D234:P234"/>
    <mergeCell ref="C244:M247"/>
    <mergeCell ref="N257:O257"/>
    <mergeCell ref="B252:P252"/>
    <mergeCell ref="N309:P309"/>
    <mergeCell ref="C310:M310"/>
    <mergeCell ref="N293:O293"/>
    <mergeCell ref="N287:O287"/>
    <mergeCell ref="C253:M253"/>
    <mergeCell ref="D255:M257"/>
    <mergeCell ref="N256:O256"/>
    <mergeCell ref="N273:O273"/>
    <mergeCell ref="N274:O274"/>
    <mergeCell ref="N275:O275"/>
    <mergeCell ref="C254:M254"/>
    <mergeCell ref="N254:P254"/>
    <mergeCell ref="N490:P490"/>
    <mergeCell ref="C484:M485"/>
    <mergeCell ref="C442:M442"/>
    <mergeCell ref="N454:P454"/>
    <mergeCell ref="N481:O481"/>
    <mergeCell ref="N477:O477"/>
    <mergeCell ref="C476:M476"/>
    <mergeCell ref="C479:M480"/>
    <mergeCell ref="N485:O485"/>
    <mergeCell ref="D447:M448"/>
    <mergeCell ref="N450:O450"/>
    <mergeCell ref="N451:O451"/>
    <mergeCell ref="N452:O452"/>
    <mergeCell ref="B474:P474"/>
    <mergeCell ref="N442:P442"/>
    <mergeCell ref="C454:M454"/>
    <mergeCell ref="P443:P444"/>
    <mergeCell ref="N447:O447"/>
    <mergeCell ref="N476:P476"/>
    <mergeCell ref="N457:O457"/>
    <mergeCell ref="C465:P465"/>
    <mergeCell ref="C464:P464"/>
    <mergeCell ref="C477:M478"/>
    <mergeCell ref="C489:M489"/>
    <mergeCell ref="C463:P463"/>
    <mergeCell ref="C435:O435"/>
    <mergeCell ref="N402:O402"/>
    <mergeCell ref="N445:O445"/>
    <mergeCell ref="B441:P441"/>
    <mergeCell ref="C438:O438"/>
    <mergeCell ref="B440:P440"/>
    <mergeCell ref="C436:O436"/>
    <mergeCell ref="D430:O430"/>
    <mergeCell ref="B422:P422"/>
    <mergeCell ref="C414:P414"/>
    <mergeCell ref="D403:M404"/>
    <mergeCell ref="C419:O419"/>
    <mergeCell ref="C418:O418"/>
    <mergeCell ref="B423:P423"/>
    <mergeCell ref="C426:O427"/>
    <mergeCell ref="B415:P415"/>
    <mergeCell ref="N456:O456"/>
    <mergeCell ref="N458:O458"/>
    <mergeCell ref="D458:M460"/>
    <mergeCell ref="N459:O459"/>
    <mergeCell ref="C433:O433"/>
    <mergeCell ref="N446:O446"/>
    <mergeCell ref="C434:O434"/>
    <mergeCell ref="N270:O270"/>
    <mergeCell ref="N269:O269"/>
    <mergeCell ref="N268:O268"/>
    <mergeCell ref="N267:O267"/>
    <mergeCell ref="C270:M272"/>
    <mergeCell ref="N271:O271"/>
    <mergeCell ref="N272:O272"/>
    <mergeCell ref="N460:O460"/>
    <mergeCell ref="C462:P462"/>
    <mergeCell ref="C406:M407"/>
    <mergeCell ref="C394:P394"/>
    <mergeCell ref="L387:O387"/>
    <mergeCell ref="C386:K387"/>
    <mergeCell ref="L384:O384"/>
    <mergeCell ref="C390:P390"/>
    <mergeCell ref="C392:P392"/>
    <mergeCell ref="L369:P369"/>
    <mergeCell ref="L370:O370"/>
    <mergeCell ref="L373:O373"/>
    <mergeCell ref="L376:O376"/>
    <mergeCell ref="L371:O371"/>
    <mergeCell ref="L383:O383"/>
    <mergeCell ref="B395:P395"/>
    <mergeCell ref="L377:O377"/>
    <mergeCell ref="N253:P253"/>
    <mergeCell ref="L378:P378"/>
    <mergeCell ref="L329:O329"/>
    <mergeCell ref="C363:P363"/>
    <mergeCell ref="L334:O334"/>
    <mergeCell ref="S560:U560"/>
    <mergeCell ref="C532:P532"/>
    <mergeCell ref="C529:P529"/>
    <mergeCell ref="C527:P527"/>
    <mergeCell ref="O537:P537"/>
    <mergeCell ref="C531:P531"/>
    <mergeCell ref="N496:O496"/>
    <mergeCell ref="N521:O521"/>
    <mergeCell ref="N517:O517"/>
    <mergeCell ref="C506:P506"/>
    <mergeCell ref="C503:P503"/>
    <mergeCell ref="C530:P530"/>
    <mergeCell ref="N523:O523"/>
    <mergeCell ref="C551:N558"/>
    <mergeCell ref="C544:N547"/>
    <mergeCell ref="C496:M498"/>
    <mergeCell ref="C528:P528"/>
    <mergeCell ref="N497:O497"/>
    <mergeCell ref="N498:O498"/>
    <mergeCell ref="C708:P708"/>
    <mergeCell ref="B642:P642"/>
    <mergeCell ref="C639:P639"/>
    <mergeCell ref="B701:P701"/>
    <mergeCell ref="B691:P691"/>
    <mergeCell ref="C692:N692"/>
    <mergeCell ref="O692:P692"/>
    <mergeCell ref="C693:N693"/>
    <mergeCell ref="B680:P680"/>
    <mergeCell ref="C707:P707"/>
    <mergeCell ref="C702:N702"/>
    <mergeCell ref="O702:P702"/>
    <mergeCell ref="C703:N705"/>
    <mergeCell ref="C677:P677"/>
    <mergeCell ref="C696:P696"/>
    <mergeCell ref="D666:N666"/>
    <mergeCell ref="D667:N667"/>
    <mergeCell ref="C660:P660"/>
    <mergeCell ref="C698:P698"/>
    <mergeCell ref="B681:P681"/>
    <mergeCell ref="O682:P682"/>
    <mergeCell ref="C682:N682"/>
    <mergeCell ref="C689:P689"/>
    <mergeCell ref="C644:P644"/>
    <mergeCell ref="D670:N670"/>
    <mergeCell ref="D669:N669"/>
    <mergeCell ref="N618:O618"/>
    <mergeCell ref="N610:O610"/>
    <mergeCell ref="C631:N632"/>
    <mergeCell ref="O630:P630"/>
    <mergeCell ref="N619:O619"/>
    <mergeCell ref="D648:N648"/>
    <mergeCell ref="C683:N687"/>
    <mergeCell ref="B643:P643"/>
    <mergeCell ref="B629:P629"/>
    <mergeCell ref="D647:N647"/>
    <mergeCell ref="C630:N630"/>
    <mergeCell ref="N611:O611"/>
    <mergeCell ref="C697:P697"/>
    <mergeCell ref="C674:N674"/>
    <mergeCell ref="C671:N671"/>
    <mergeCell ref="O671:P671"/>
    <mergeCell ref="C672:C673"/>
    <mergeCell ref="D672:N672"/>
    <mergeCell ref="D673:N673"/>
    <mergeCell ref="C694:N694"/>
    <mergeCell ref="B568:P568"/>
    <mergeCell ref="B663:B675"/>
    <mergeCell ref="C675:N675"/>
    <mergeCell ref="C666:C667"/>
    <mergeCell ref="O665:P665"/>
    <mergeCell ref="C668:N668"/>
    <mergeCell ref="O668:P668"/>
    <mergeCell ref="C669:C670"/>
    <mergeCell ref="C656:P656"/>
    <mergeCell ref="D650:N650"/>
    <mergeCell ref="D651:N651"/>
    <mergeCell ref="D652:N652"/>
    <mergeCell ref="C645:N645"/>
    <mergeCell ref="C575:P575"/>
    <mergeCell ref="B577:P577"/>
    <mergeCell ref="C574:P574"/>
    <mergeCell ref="C566:P566"/>
    <mergeCell ref="O560:O561"/>
    <mergeCell ref="N522:P522"/>
    <mergeCell ref="C521:M525"/>
    <mergeCell ref="B535:P535"/>
    <mergeCell ref="C537:N537"/>
    <mergeCell ref="C565:P565"/>
    <mergeCell ref="O553:P553"/>
    <mergeCell ref="N525:O525"/>
    <mergeCell ref="C564:P564"/>
    <mergeCell ref="N524:O524"/>
    <mergeCell ref="C542:N543"/>
    <mergeCell ref="B536:P536"/>
    <mergeCell ref="C538:N539"/>
    <mergeCell ref="C540:N541"/>
    <mergeCell ref="C578:N578"/>
    <mergeCell ref="O663:P663"/>
    <mergeCell ref="C665:N665"/>
    <mergeCell ref="C663:N663"/>
    <mergeCell ref="C664:N664"/>
    <mergeCell ref="D646:N646"/>
    <mergeCell ref="C638:P638"/>
    <mergeCell ref="O578:P578"/>
    <mergeCell ref="C625:P625"/>
    <mergeCell ref="C661:P661"/>
    <mergeCell ref="C620:M620"/>
    <mergeCell ref="N612:O612"/>
    <mergeCell ref="C658:P658"/>
    <mergeCell ref="C657:P657"/>
    <mergeCell ref="D653:N653"/>
    <mergeCell ref="D649:N649"/>
    <mergeCell ref="D654:N654"/>
    <mergeCell ref="C659:P659"/>
    <mergeCell ref="C626:P626"/>
    <mergeCell ref="C633:N634"/>
    <mergeCell ref="C623:P623"/>
    <mergeCell ref="C635:N636"/>
    <mergeCell ref="C610:M615"/>
    <mergeCell ref="C579:N581"/>
    <mergeCell ref="C21:O21"/>
    <mergeCell ref="C22:O23"/>
    <mergeCell ref="N499:O499"/>
    <mergeCell ref="N195:O195"/>
    <mergeCell ref="C368:K369"/>
    <mergeCell ref="B340:P340"/>
    <mergeCell ref="B417:P417"/>
    <mergeCell ref="D405:M405"/>
    <mergeCell ref="N404:O404"/>
    <mergeCell ref="C403:C404"/>
    <mergeCell ref="D453:M453"/>
    <mergeCell ref="N405:O405"/>
    <mergeCell ref="N300:O300"/>
    <mergeCell ref="N302:O302"/>
    <mergeCell ref="N304:O304"/>
    <mergeCell ref="C277:P277"/>
    <mergeCell ref="N288:O288"/>
    <mergeCell ref="N286:P286"/>
    <mergeCell ref="C273:M275"/>
    <mergeCell ref="N407:O407"/>
    <mergeCell ref="C391:P391"/>
    <mergeCell ref="N398:P398"/>
    <mergeCell ref="N303:O303"/>
    <mergeCell ref="N199:O199"/>
    <mergeCell ref="A31:A32"/>
    <mergeCell ref="A39:A40"/>
    <mergeCell ref="C41:O41"/>
    <mergeCell ref="C31:O32"/>
    <mergeCell ref="D38:O38"/>
    <mergeCell ref="C43:O44"/>
    <mergeCell ref="C45:C47"/>
    <mergeCell ref="D45:O45"/>
    <mergeCell ref="D46:O46"/>
    <mergeCell ref="D36:O36"/>
    <mergeCell ref="C13:O13"/>
    <mergeCell ref="C105:P105"/>
    <mergeCell ref="C20:O20"/>
    <mergeCell ref="C16:C18"/>
    <mergeCell ref="C119:P119"/>
    <mergeCell ref="N178:P178"/>
    <mergeCell ref="C112:N115"/>
    <mergeCell ref="N188:O188"/>
    <mergeCell ref="N180:O180"/>
    <mergeCell ref="N181:O181"/>
    <mergeCell ref="N184:O184"/>
    <mergeCell ref="N185:O185"/>
    <mergeCell ref="C106:P106"/>
    <mergeCell ref="C107:P107"/>
    <mergeCell ref="C117:P117"/>
    <mergeCell ref="C118:P118"/>
    <mergeCell ref="O111:P111"/>
    <mergeCell ref="N125:P125"/>
    <mergeCell ref="N140:P140"/>
    <mergeCell ref="C14:O15"/>
    <mergeCell ref="B121:P121"/>
    <mergeCell ref="O84:P86"/>
    <mergeCell ref="D37:O37"/>
    <mergeCell ref="C82:N83"/>
    <mergeCell ref="C195:M217"/>
    <mergeCell ref="N194:O194"/>
    <mergeCell ref="N202:O202"/>
    <mergeCell ref="N197:O197"/>
    <mergeCell ref="N193:P193"/>
    <mergeCell ref="N196:P196"/>
    <mergeCell ref="N255:O255"/>
    <mergeCell ref="N205:O205"/>
    <mergeCell ref="N213:O213"/>
    <mergeCell ref="N217:O217"/>
    <mergeCell ref="D237:P237"/>
    <mergeCell ref="C239:P239"/>
    <mergeCell ref="C249:P249"/>
    <mergeCell ref="C228:P228"/>
    <mergeCell ref="C218:M225"/>
    <mergeCell ref="N245:O245"/>
    <mergeCell ref="N246:O246"/>
    <mergeCell ref="N247:O247"/>
    <mergeCell ref="N219:O219"/>
    <mergeCell ref="C231:P231"/>
    <mergeCell ref="C230:P230"/>
    <mergeCell ref="B242:P242"/>
    <mergeCell ref="C243:M243"/>
    <mergeCell ref="D236:P236"/>
    <mergeCell ref="N191:O191"/>
    <mergeCell ref="N192:O192"/>
    <mergeCell ref="N203:O203"/>
    <mergeCell ref="N190:O190"/>
    <mergeCell ref="N200:O200"/>
    <mergeCell ref="N214:O214"/>
    <mergeCell ref="N215:O215"/>
    <mergeCell ref="N198:O198"/>
    <mergeCell ref="N204:P204"/>
    <mergeCell ref="N208:O208"/>
    <mergeCell ref="N209:O209"/>
    <mergeCell ref="N206:O206"/>
    <mergeCell ref="N207:O207"/>
    <mergeCell ref="N201:O201"/>
    <mergeCell ref="B1:I1"/>
    <mergeCell ref="N179:O179"/>
    <mergeCell ref="B77:P77"/>
    <mergeCell ref="B78:P78"/>
    <mergeCell ref="C42:O42"/>
    <mergeCell ref="C39:O40"/>
    <mergeCell ref="C34:O35"/>
    <mergeCell ref="B110:P110"/>
    <mergeCell ref="C12:O12"/>
    <mergeCell ref="C111:N111"/>
    <mergeCell ref="O112:P112"/>
    <mergeCell ref="N133:O133"/>
    <mergeCell ref="N134:O134"/>
    <mergeCell ref="N135:O135"/>
    <mergeCell ref="N136:O136"/>
    <mergeCell ref="C123:M123"/>
    <mergeCell ref="D54:O54"/>
    <mergeCell ref="D55:O55"/>
    <mergeCell ref="D56:O56"/>
    <mergeCell ref="N169:O169"/>
    <mergeCell ref="D157:M157"/>
    <mergeCell ref="C19:O19"/>
    <mergeCell ref="D158:M158"/>
    <mergeCell ref="K3:O3"/>
    <mergeCell ref="K2:O2"/>
    <mergeCell ref="N491:O491"/>
    <mergeCell ref="C548:N550"/>
    <mergeCell ref="B606:P606"/>
    <mergeCell ref="B600:B601"/>
    <mergeCell ref="O600:P600"/>
    <mergeCell ref="C597:P597"/>
    <mergeCell ref="O588:P588"/>
    <mergeCell ref="C563:P563"/>
    <mergeCell ref="C499:M500"/>
    <mergeCell ref="C512:P512"/>
    <mergeCell ref="B570:P570"/>
    <mergeCell ref="C516:M516"/>
    <mergeCell ref="C505:P505"/>
    <mergeCell ref="C509:P509"/>
    <mergeCell ref="C508:P508"/>
    <mergeCell ref="N572:O572"/>
    <mergeCell ref="N571:P571"/>
    <mergeCell ref="C567:P567"/>
    <mergeCell ref="P22:P26"/>
    <mergeCell ref="C24:C26"/>
    <mergeCell ref="D25:O25"/>
    <mergeCell ref="D26:O26"/>
    <mergeCell ref="O80:P81"/>
    <mergeCell ref="O79:P79"/>
    <mergeCell ref="P52:P56"/>
    <mergeCell ref="C84:N86"/>
    <mergeCell ref="P34:P38"/>
    <mergeCell ref="P31:P32"/>
    <mergeCell ref="P39:P40"/>
    <mergeCell ref="P43:P47"/>
    <mergeCell ref="B5:P5"/>
    <mergeCell ref="B7:P7"/>
    <mergeCell ref="B8:P9"/>
    <mergeCell ref="B10:P10"/>
    <mergeCell ref="D18:O18"/>
    <mergeCell ref="D16:O16"/>
    <mergeCell ref="C80:N81"/>
    <mergeCell ref="C33:O33"/>
    <mergeCell ref="O82:P83"/>
    <mergeCell ref="C11:O11"/>
    <mergeCell ref="C79:N79"/>
    <mergeCell ref="C54:C56"/>
    <mergeCell ref="C52:O53"/>
    <mergeCell ref="C36:C38"/>
    <mergeCell ref="D47:O47"/>
    <mergeCell ref="B50:P50"/>
    <mergeCell ref="C51:O51"/>
    <mergeCell ref="D17:O17"/>
    <mergeCell ref="P14:P18"/>
    <mergeCell ref="B59:P59"/>
    <mergeCell ref="C60:O60"/>
    <mergeCell ref="B29:P29"/>
    <mergeCell ref="C30:O30"/>
    <mergeCell ref="D24:O24"/>
    <mergeCell ref="N187:O187"/>
    <mergeCell ref="N145:O145"/>
    <mergeCell ref="N137:O137"/>
    <mergeCell ref="N138:O138"/>
    <mergeCell ref="N148:O148"/>
    <mergeCell ref="C99:N104"/>
    <mergeCell ref="O100:P100"/>
    <mergeCell ref="C164:M181"/>
    <mergeCell ref="N150:O150"/>
    <mergeCell ref="N139:O139"/>
    <mergeCell ref="N142:O142"/>
    <mergeCell ref="N151:O151"/>
    <mergeCell ref="N152:O152"/>
    <mergeCell ref="N153:O153"/>
    <mergeCell ref="N154:O154"/>
    <mergeCell ref="B122:P122"/>
    <mergeCell ref="N123:P123"/>
    <mergeCell ref="N127:O127"/>
    <mergeCell ref="N129:O129"/>
    <mergeCell ref="N130:O130"/>
    <mergeCell ref="N131:O131"/>
    <mergeCell ref="O91:P91"/>
    <mergeCell ref="O90:P90"/>
    <mergeCell ref="O89:P89"/>
    <mergeCell ref="N128:O128"/>
    <mergeCell ref="C124:M144"/>
    <mergeCell ref="N124:O124"/>
    <mergeCell ref="C90:N90"/>
    <mergeCell ref="N143:O143"/>
    <mergeCell ref="O93:P93"/>
    <mergeCell ref="N126:O126"/>
    <mergeCell ref="O88:P88"/>
    <mergeCell ref="C92:N98"/>
    <mergeCell ref="N399:O399"/>
    <mergeCell ref="N308:P308"/>
    <mergeCell ref="N310:P310"/>
    <mergeCell ref="N313:P313"/>
    <mergeCell ref="N299:O299"/>
    <mergeCell ref="L344:O344"/>
    <mergeCell ref="N216:O216"/>
    <mergeCell ref="N295:O295"/>
    <mergeCell ref="C355:K356"/>
    <mergeCell ref="C344:K354"/>
    <mergeCell ref="C334:K335"/>
    <mergeCell ref="B285:P285"/>
    <mergeCell ref="C282:P282"/>
    <mergeCell ref="N297:O297"/>
    <mergeCell ref="C279:P279"/>
    <mergeCell ref="C297:M298"/>
    <mergeCell ref="L372:O372"/>
    <mergeCell ref="L374:O374"/>
    <mergeCell ref="C389:P389"/>
    <mergeCell ref="C286:M286"/>
    <mergeCell ref="C281:P281"/>
    <mergeCell ref="C295:M296"/>
    <mergeCell ref="N220:P220"/>
    <mergeCell ref="N221:O221"/>
    <mergeCell ref="N222:O222"/>
    <mergeCell ref="N223:O223"/>
    <mergeCell ref="C393:P393"/>
    <mergeCell ref="N224:O224"/>
    <mergeCell ref="N225:O225"/>
    <mergeCell ref="C227:P227"/>
    <mergeCell ref="C280:P280"/>
    <mergeCell ref="N261:N266"/>
    <mergeCell ref="D259:M266"/>
    <mergeCell ref="D267:M269"/>
    <mergeCell ref="N260:O260"/>
    <mergeCell ref="N259:O259"/>
    <mergeCell ref="N243:P243"/>
    <mergeCell ref="C232:P232"/>
    <mergeCell ref="C315:P315"/>
    <mergeCell ref="L368:O368"/>
    <mergeCell ref="L348:O348"/>
    <mergeCell ref="C299:M300"/>
    <mergeCell ref="B251:P251"/>
    <mergeCell ref="L351:O351"/>
    <mergeCell ref="C320:K320"/>
    <mergeCell ref="L320:P320"/>
    <mergeCell ref="L321:O321"/>
    <mergeCell ref="L327:O327"/>
    <mergeCell ref="L328:O328"/>
    <mergeCell ref="L330:O330"/>
    <mergeCell ref="C287:M288"/>
    <mergeCell ref="N296:O296"/>
    <mergeCell ref="L343:P343"/>
    <mergeCell ref="L322:O322"/>
    <mergeCell ref="L324:O324"/>
    <mergeCell ref="N305:P307"/>
    <mergeCell ref="N301:O301"/>
    <mergeCell ref="C301:M302"/>
    <mergeCell ref="B318:P318"/>
    <mergeCell ref="C305:M307"/>
    <mergeCell ref="C303:M304"/>
    <mergeCell ref="C329:K330"/>
    <mergeCell ref="C343:K343"/>
    <mergeCell ref="B319:P319"/>
    <mergeCell ref="N311:P311"/>
    <mergeCell ref="C308:M308"/>
    <mergeCell ref="N312:P312"/>
    <mergeCell ref="L323:O323"/>
    <mergeCell ref="D291:M292"/>
    <mergeCell ref="N289:P290"/>
  </mergeCells>
  <phoneticPr fontId="1"/>
  <conditionalFormatting sqref="O647:P654">
    <cfRule type="expression" dxfId="82" priority="91">
      <formula>IF($P$646="①",TRUE,FALSE)</formula>
    </cfRule>
  </conditionalFormatting>
  <conditionalFormatting sqref="O649:P654">
    <cfRule type="expression" dxfId="81" priority="84">
      <formula>$O$648="策定していない"</formula>
    </cfRule>
    <cfRule type="expression" dxfId="80" priority="85">
      <formula>$P$648="該当なし"</formula>
    </cfRule>
  </conditionalFormatting>
  <conditionalFormatting sqref="O650:P653">
    <cfRule type="expression" dxfId="79" priority="89">
      <formula>IF($P$649="⑧",TRUE,FALSE)</formula>
    </cfRule>
  </conditionalFormatting>
  <conditionalFormatting sqref="O652:P653">
    <cfRule type="expression" dxfId="78" priority="88">
      <formula>IF($O$650="令和７年度～８年度",TRUE,FALSE)</formula>
    </cfRule>
  </conditionalFormatting>
  <conditionalFormatting sqref="O651:P651 O653:P653">
    <cfRule type="expression" dxfId="77" priority="87">
      <formula>IF($O$650="令和９年度～17年度",TRUE,FALSE)</formula>
    </cfRule>
  </conditionalFormatting>
  <conditionalFormatting sqref="O651:P652">
    <cfRule type="expression" dxfId="76" priority="86">
      <formula>IF($O$650="令和18年度以降",TRUE,FALSE)</formula>
    </cfRule>
  </conditionalFormatting>
  <conditionalFormatting sqref="O648:P654">
    <cfRule type="expression" dxfId="75" priority="90">
      <formula>IF($P$647="該当なし",TRUE,FALSE)</formula>
    </cfRule>
  </conditionalFormatting>
  <conditionalFormatting sqref="P126:P131 P133:P139 P141:P144">
    <cfRule type="expression" dxfId="74" priority="83">
      <formula>$P$124="－"</formula>
    </cfRule>
  </conditionalFormatting>
  <conditionalFormatting sqref="P146:P147">
    <cfRule type="expression" dxfId="73" priority="82">
      <formula>$P$145="－"</formula>
    </cfRule>
  </conditionalFormatting>
  <conditionalFormatting sqref="P150:P155">
    <cfRule type="expression" dxfId="72" priority="81">
      <formula>$P$148="－"</formula>
    </cfRule>
  </conditionalFormatting>
  <conditionalFormatting sqref="P166:P170 O173:P177">
    <cfRule type="expression" dxfId="71" priority="80">
      <formula>$P$164="－"</formula>
    </cfRule>
  </conditionalFormatting>
  <conditionalFormatting sqref="P184:P192">
    <cfRule type="expression" dxfId="70" priority="79">
      <formula>$P$182="－"</formula>
    </cfRule>
  </conditionalFormatting>
  <conditionalFormatting sqref="P197:P203 P205:P217">
    <cfRule type="expression" dxfId="69" priority="78">
      <formula>$P$195="－"</formula>
    </cfRule>
  </conditionalFormatting>
  <conditionalFormatting sqref="P221:P225">
    <cfRule type="expression" dxfId="68" priority="77">
      <formula>$P$218="－"</formula>
    </cfRule>
  </conditionalFormatting>
  <conditionalFormatting sqref="P245:P247">
    <cfRule type="expression" dxfId="67" priority="76">
      <formula>$P$244="－"</formula>
    </cfRule>
  </conditionalFormatting>
  <conditionalFormatting sqref="P256:P258">
    <cfRule type="expression" dxfId="66" priority="75">
      <formula>$P$255="－"</formula>
    </cfRule>
  </conditionalFormatting>
  <conditionalFormatting sqref="P261:P266">
    <cfRule type="expression" dxfId="65" priority="74">
      <formula>$P$259="－"</formula>
    </cfRule>
  </conditionalFormatting>
  <conditionalFormatting sqref="P268:P269">
    <cfRule type="expression" dxfId="64" priority="72">
      <formula>$P$267="－"</formula>
    </cfRule>
  </conditionalFormatting>
  <conditionalFormatting sqref="P271:P272">
    <cfRule type="expression" dxfId="63" priority="71">
      <formula>$P$270="－"</formula>
    </cfRule>
  </conditionalFormatting>
  <conditionalFormatting sqref="P274:P275">
    <cfRule type="expression" dxfId="62" priority="70">
      <formula>$P$273="－"</formula>
    </cfRule>
  </conditionalFormatting>
  <conditionalFormatting sqref="P288">
    <cfRule type="expression" dxfId="61" priority="69">
      <formula>$P$287="－"</formula>
    </cfRule>
  </conditionalFormatting>
  <conditionalFormatting sqref="P292">
    <cfRule type="expression" dxfId="60" priority="67">
      <formula>$P$291="－"</formula>
    </cfRule>
  </conditionalFormatting>
  <conditionalFormatting sqref="P294">
    <cfRule type="expression" dxfId="59" priority="66">
      <formula>$P$293="－"</formula>
    </cfRule>
  </conditionalFormatting>
  <conditionalFormatting sqref="P296">
    <cfRule type="expression" dxfId="58" priority="65">
      <formula>$P$295="－"</formula>
    </cfRule>
  </conditionalFormatting>
  <conditionalFormatting sqref="P298">
    <cfRule type="expression" dxfId="57" priority="64">
      <formula>$P$297="－"</formula>
    </cfRule>
  </conditionalFormatting>
  <conditionalFormatting sqref="P300">
    <cfRule type="expression" dxfId="56" priority="63">
      <formula>$P$299="－"</formula>
    </cfRule>
  </conditionalFormatting>
  <conditionalFormatting sqref="P302">
    <cfRule type="expression" dxfId="55" priority="62">
      <formula>$P$301="－"</formula>
    </cfRule>
  </conditionalFormatting>
  <conditionalFormatting sqref="P304">
    <cfRule type="expression" dxfId="54" priority="61">
      <formula>$P$303="－"</formula>
    </cfRule>
  </conditionalFormatting>
  <conditionalFormatting sqref="P322:P328">
    <cfRule type="expression" dxfId="53" priority="60">
      <formula>$P$321="－"</formula>
    </cfRule>
  </conditionalFormatting>
  <conditionalFormatting sqref="P94:P98">
    <cfRule type="expression" dxfId="52" priority="59">
      <formula>$P$92="－"</formula>
    </cfRule>
  </conditionalFormatting>
  <conditionalFormatting sqref="P101:P104">
    <cfRule type="expression" dxfId="51" priority="58">
      <formula>$P$99="－"</formula>
    </cfRule>
  </conditionalFormatting>
  <conditionalFormatting sqref="P330">
    <cfRule type="expression" dxfId="50" priority="57">
      <formula>$P$329="－"</formula>
    </cfRule>
  </conditionalFormatting>
  <conditionalFormatting sqref="P335">
    <cfRule type="expression" dxfId="49" priority="56">
      <formula>$P$334="－"</formula>
    </cfRule>
  </conditionalFormatting>
  <conditionalFormatting sqref="P345:P346 P348:P354">
    <cfRule type="expression" dxfId="48" priority="55">
      <formula>$P$344="－"</formula>
    </cfRule>
  </conditionalFormatting>
  <conditionalFormatting sqref="P356">
    <cfRule type="expression" dxfId="47" priority="54">
      <formula>$P$355="－"</formula>
    </cfRule>
  </conditionalFormatting>
  <conditionalFormatting sqref="P370:P376">
    <cfRule type="expression" dxfId="46" priority="53">
      <formula>$P$368="－"</formula>
    </cfRule>
  </conditionalFormatting>
  <conditionalFormatting sqref="P379:P385">
    <cfRule type="expression" dxfId="45" priority="52">
      <formula>$P$377="－"</formula>
    </cfRule>
  </conditionalFormatting>
  <conditionalFormatting sqref="P400:P401">
    <cfRule type="expression" dxfId="44" priority="51">
      <formula>$P$399="－"</formula>
    </cfRule>
  </conditionalFormatting>
  <conditionalFormatting sqref="P403:P405">
    <cfRule type="expression" dxfId="43" priority="50">
      <formula>$P$402="－"</formula>
    </cfRule>
  </conditionalFormatting>
  <conditionalFormatting sqref="P407">
    <cfRule type="expression" dxfId="42" priority="49">
      <formula>$P$406="－"</formula>
    </cfRule>
  </conditionalFormatting>
  <conditionalFormatting sqref="P445">
    <cfRule type="expression" dxfId="41" priority="48">
      <formula>$P$443="－"</formula>
    </cfRule>
  </conditionalFormatting>
  <conditionalFormatting sqref="P447:P448 P450:P453">
    <cfRule type="expression" dxfId="40" priority="47">
      <formula>$P$446="－"</formula>
    </cfRule>
  </conditionalFormatting>
  <conditionalFormatting sqref="P456:P457">
    <cfRule type="expression" dxfId="39" priority="46">
      <formula>$P$455="－"</formula>
    </cfRule>
  </conditionalFormatting>
  <conditionalFormatting sqref="P459:P460">
    <cfRule type="expression" dxfId="38" priority="45">
      <formula>$P$458="－"</formula>
    </cfRule>
  </conditionalFormatting>
  <conditionalFormatting sqref="P478">
    <cfRule type="expression" dxfId="37" priority="44">
      <formula>$P$477="－"</formula>
    </cfRule>
  </conditionalFormatting>
  <conditionalFormatting sqref="P480">
    <cfRule type="expression" dxfId="36" priority="43">
      <formula>$P$479="－"</formula>
    </cfRule>
  </conditionalFormatting>
  <conditionalFormatting sqref="P482">
    <cfRule type="expression" dxfId="35" priority="42">
      <formula>$P$481="－"</formula>
    </cfRule>
  </conditionalFormatting>
  <conditionalFormatting sqref="P485">
    <cfRule type="expression" dxfId="34" priority="41">
      <formula>$P$484="－"</formula>
    </cfRule>
  </conditionalFormatting>
  <conditionalFormatting sqref="P492:P495">
    <cfRule type="expression" dxfId="33" priority="40">
      <formula>$P$491="－"</formula>
    </cfRule>
  </conditionalFormatting>
  <conditionalFormatting sqref="P495">
    <cfRule type="expression" dxfId="32" priority="38">
      <formula>$P$494&lt;&gt;"④任意事業(以下に内容を記入願います。)"</formula>
    </cfRule>
  </conditionalFormatting>
  <conditionalFormatting sqref="P225">
    <cfRule type="expression" dxfId="31" priority="37">
      <formula>$P$224&lt;&gt;"○"</formula>
    </cfRule>
  </conditionalFormatting>
  <conditionalFormatting sqref="P203">
    <cfRule type="expression" dxfId="30" priority="36">
      <formula>$P$202&lt;&gt;"○"</formula>
    </cfRule>
  </conditionalFormatting>
  <conditionalFormatting sqref="P216">
    <cfRule type="expression" dxfId="29" priority="35">
      <formula>$P$215&lt;&gt;"○"</formula>
    </cfRule>
  </conditionalFormatting>
  <conditionalFormatting sqref="P190">
    <cfRule type="expression" dxfId="28" priority="34">
      <formula>$P$189&lt;&gt;"○"</formula>
    </cfRule>
  </conditionalFormatting>
  <conditionalFormatting sqref="P192">
    <cfRule type="expression" dxfId="27" priority="33">
      <formula>$P$191&lt;&gt;"その他"</formula>
    </cfRule>
  </conditionalFormatting>
  <conditionalFormatting sqref="P155">
    <cfRule type="expression" dxfId="26" priority="32">
      <formula>$P$154&lt;&gt;"○"</formula>
    </cfRule>
  </conditionalFormatting>
  <conditionalFormatting sqref="P131">
    <cfRule type="expression" dxfId="25" priority="30">
      <formula>$P$130&lt;&gt;"○"</formula>
    </cfRule>
  </conditionalFormatting>
  <conditionalFormatting sqref="P139">
    <cfRule type="expression" dxfId="24" priority="29">
      <formula>$P$138&lt;&gt;"○"</formula>
    </cfRule>
  </conditionalFormatting>
  <conditionalFormatting sqref="P497:P498">
    <cfRule type="expression" dxfId="23" priority="28">
      <formula>$P$496="－"</formula>
    </cfRule>
  </conditionalFormatting>
  <conditionalFormatting sqref="P500">
    <cfRule type="expression" dxfId="22" priority="27">
      <formula>$P$499="－"</formula>
    </cfRule>
  </conditionalFormatting>
  <conditionalFormatting sqref="P518:P520">
    <cfRule type="expression" dxfId="21" priority="26">
      <formula>$P$517="－"</formula>
    </cfRule>
  </conditionalFormatting>
  <conditionalFormatting sqref="P523:P525">
    <cfRule type="expression" dxfId="20" priority="25">
      <formula>$P$521="－"</formula>
    </cfRule>
  </conditionalFormatting>
  <conditionalFormatting sqref="P611:P615">
    <cfRule type="expression" dxfId="19" priority="24">
      <formula>$P$610="－"</formula>
    </cfRule>
  </conditionalFormatting>
  <conditionalFormatting sqref="P617:P619">
    <cfRule type="expression" dxfId="18" priority="23">
      <formula>$P$616="－"</formula>
    </cfRule>
  </conditionalFormatting>
  <conditionalFormatting sqref="P632">
    <cfRule type="expression" dxfId="17" priority="22">
      <formula>$P$631="－"</formula>
    </cfRule>
  </conditionalFormatting>
  <conditionalFormatting sqref="P634">
    <cfRule type="expression" dxfId="16" priority="21">
      <formula>$P$633="－"</formula>
    </cfRule>
  </conditionalFormatting>
  <conditionalFormatting sqref="P636">
    <cfRule type="expression" dxfId="15" priority="20">
      <formula>$P$635="－"</formula>
    </cfRule>
  </conditionalFormatting>
  <conditionalFormatting sqref="P684:P687">
    <cfRule type="expression" dxfId="14" priority="19">
      <formula>$P$683="－"</formula>
    </cfRule>
  </conditionalFormatting>
  <conditionalFormatting sqref="P705">
    <cfRule type="expression" dxfId="13" priority="15">
      <formula>$P$704&lt;&gt;"オ.その他（以下に記入願います。）"</formula>
    </cfRule>
  </conditionalFormatting>
  <conditionalFormatting sqref="P704:P705">
    <cfRule type="expression" dxfId="12" priority="14">
      <formula>$P$703="－"</formula>
    </cfRule>
  </conditionalFormatting>
  <conditionalFormatting sqref="P539">
    <cfRule type="expression" dxfId="11" priority="13">
      <formula>$P$538="－"</formula>
    </cfRule>
  </conditionalFormatting>
  <conditionalFormatting sqref="P541">
    <cfRule type="expression" dxfId="10" priority="12">
      <formula>$P$540="－"</formula>
    </cfRule>
  </conditionalFormatting>
  <conditionalFormatting sqref="P543">
    <cfRule type="expression" dxfId="9" priority="10">
      <formula>$P$542="－"</formula>
    </cfRule>
  </conditionalFormatting>
  <conditionalFormatting sqref="P545:P547">
    <cfRule type="expression" dxfId="8" priority="9">
      <formula>$P$544="－"</formula>
    </cfRule>
  </conditionalFormatting>
  <conditionalFormatting sqref="P549:P550">
    <cfRule type="expression" dxfId="7" priority="8">
      <formula>$P$548="－"</formula>
    </cfRule>
  </conditionalFormatting>
  <conditionalFormatting sqref="P554:P557">
    <cfRule type="expression" dxfId="6" priority="7">
      <formula>$P$552="－"</formula>
    </cfRule>
  </conditionalFormatting>
  <conditionalFormatting sqref="P560:P561">
    <cfRule type="expression" dxfId="5" priority="6">
      <formula>$P$559="－"</formula>
    </cfRule>
  </conditionalFormatting>
  <conditionalFormatting sqref="P580:P581">
    <cfRule type="expression" dxfId="4" priority="5">
      <formula>$P$579="－"</formula>
    </cfRule>
  </conditionalFormatting>
  <conditionalFormatting sqref="P593:P594">
    <cfRule type="expression" dxfId="3" priority="4">
      <formula>$P$591="－"</formula>
    </cfRule>
  </conditionalFormatting>
  <conditionalFormatting sqref="P619">
    <cfRule type="expression" dxfId="2" priority="3">
      <formula>$P$618&lt;&gt;"その他"</formula>
    </cfRule>
  </conditionalFormatting>
  <conditionalFormatting sqref="P387">
    <cfRule type="expression" dxfId="1" priority="2">
      <formula>$P$386="－"</formula>
    </cfRule>
  </conditionalFormatting>
  <conditionalFormatting sqref="P347">
    <cfRule type="expression" dxfId="0" priority="1">
      <formula>$P$321="－"</formula>
    </cfRule>
  </conditionalFormatting>
  <dataValidations count="18">
    <dataValidation type="list" allowBlank="1" showInputMessage="1" showErrorMessage="1" sqref="P704" xr:uid="{00000000-0002-0000-0100-000000000000}">
      <formula1>"ア.資格（加入・脱退等）に関する申請,イ.証（被保険者証・高齢受給者証等）の再発行申請,ウ.証明書類（保険料納入済額証明書等）の発行申請,エ.口座振替への切替申請,オ.その他（以下に記入願います。）"</formula1>
    </dataValidation>
    <dataValidation type="list" allowBlank="1" showInputMessage="1" showErrorMessage="1" sqref="O647" xr:uid="{00000000-0002-0000-0100-000004000000}">
      <formula1>"対象,対象でない"</formula1>
    </dataValidation>
    <dataValidation type="list" allowBlank="1" showInputMessage="1" showErrorMessage="1" sqref="O649" xr:uid="{64AF01C3-88A6-4E15-8DB3-A55B70DA6DA8}">
      <formula1>"減少した,減少していない"</formula1>
    </dataValidation>
    <dataValidation type="list" allowBlank="1" showInputMessage="1" showErrorMessage="1" sqref="O646" xr:uid="{4B62F029-E9AD-4AAE-9087-E98477404A7D}">
      <formula1>"行っている,行っていない"</formula1>
    </dataValidation>
    <dataValidation type="decimal" allowBlank="1" showInputMessage="1" showErrorMessage="1" sqref="P557 P554:P555" xr:uid="{F2595942-F2EB-41C2-95AA-1A6790932B4F}">
      <formula1>0</formula1>
      <formula2>100</formula2>
    </dataValidation>
    <dataValidation type="decimal" operator="greaterThanOrEqual" allowBlank="1" showInputMessage="1" showErrorMessage="1" sqref="P556 P593:P594" xr:uid="{F1E1C90F-5A39-41D8-BCA6-A5618713936A}">
      <formula1>0</formula1>
    </dataValidation>
    <dataValidation type="whole" operator="greaterThanOrEqual" allowBlank="1" showInputMessage="1" showErrorMessage="1" sqref="P322:P323" xr:uid="{28C71D10-810A-49B5-B694-174D0AF2CDE9}">
      <formula1>1</formula1>
    </dataValidation>
    <dataValidation type="whole" operator="greaterThanOrEqual" allowBlank="1" showInputMessage="1" showErrorMessage="1" sqref="P545:P546 P684:P687 P166:P170" xr:uid="{6F0F41A0-BD9F-4875-9F77-2729A67F94F8}">
      <formula1>0</formula1>
    </dataValidation>
    <dataValidation type="list" allowBlank="1" showInputMessage="1" showErrorMessage="1" sqref="S208:S216 S204:S206 P142" xr:uid="{99DC35A3-83D2-44E8-8BE8-A0A90813AB0D}">
      <formula1>"体重,BMI,腹囲,血圧,中性脂肪,HDLコレステロール,LDLコレステロール,空腹時血糖,HbA1c,GOT,GPT,γ-GTP,尿糖,尿蛋白,血清クレアチニン,e-GFR"</formula1>
    </dataValidation>
    <dataValidation type="list" allowBlank="1" showInputMessage="1" showErrorMessage="1" sqref="P197:P202 P184:P189 P133:P138 P272 P261:P265 P126:P130 P150:P154 P221:P224 P370:P375 P379:P384" xr:uid="{25BCD288-1BD3-466B-8014-7DFB1968D67E}">
      <formula1>"○"</formula1>
    </dataValidation>
    <dataValidation type="list" allowBlank="1" showInputMessage="1" showErrorMessage="1" sqref="P494" xr:uid="{2B20A424-5A3F-4F18-9AB7-6DDC5C170D2C}">
      <formula1>"①介護予防・生活支援サービス事業,②一般介護予防,③包括的支援事業,④任意事業(以下に内容を記入願います。)"</formula1>
    </dataValidation>
    <dataValidation type="list" allowBlank="1" showInputMessage="1" showErrorMessage="1" sqref="O650" xr:uid="{C0A25F33-2935-45D3-8090-80F3076F098D}">
      <formula1>"令和７年度～８年度,令和９年度～17年度,令和18年度以降"</formula1>
    </dataValidation>
    <dataValidation type="list" allowBlank="1" showInputMessage="1" showErrorMessage="1" sqref="O654" xr:uid="{7F76DD62-74C2-477A-9382-598AD2DBCE29}">
      <formula1>"繰り上げた,繰り上げていない"</formula1>
    </dataValidation>
    <dataValidation type="list" allowBlank="1" showInputMessage="1" showErrorMessage="1" sqref="P271" xr:uid="{6AC980D8-CACE-4322-B5F6-CBC58234B909}">
      <formula1>"健診の検査値,喫煙状況,アルコール摂取状況"</formula1>
    </dataValidation>
    <dataValidation type="list" allowBlank="1" showInputMessage="1" showErrorMessage="1" sqref="P141 P146" xr:uid="{85586016-1C3B-4388-8B9D-7695F356173B}">
      <formula1>"生活習慣病,脳血管疾患,心疾患,糖尿病性腎症,慢性腎臓病,その他"</formula1>
    </dataValidation>
    <dataValidation type="list" allowBlank="1" showInputMessage="1" showErrorMessage="1" sqref="O648" xr:uid="{27038F8C-98A7-484D-A746-1A7BEA85BF08}">
      <formula1>"策定している,策定していない"</formula1>
    </dataValidation>
    <dataValidation type="list" allowBlank="1" showInputMessage="1" showErrorMessage="1" sqref="P443:P444" xr:uid="{F0A61281-C2BD-4DD9-B6C1-8A34E2F22C2E}">
      <formula1>"○見直し後変更なし,○見直し後変更あり,○見直し中,－"</formula1>
    </dataValidation>
    <dataValidation type="whole" operator="greaterThanOrEqual" allowBlank="1" showInputMessage="1" showErrorMessage="1" sqref="P351" xr:uid="{3071B869-6DFA-497A-9C19-5861BE8A5752}">
      <formula1>6</formula1>
    </dataValidation>
  </dataValidations>
  <pageMargins left="0.59055118110236227" right="0.59055118110236227" top="0.59055118110236227" bottom="0.59055118110236227" header="0.19685039370078741" footer="0.19685039370078741"/>
  <pageSetup paperSize="9" scale="70" fitToWidth="0" fitToHeight="0" orientation="portrait" r:id="rId2"/>
  <headerFooter>
    <oddHeader>&amp;L&amp;F　　　　&amp;A　ワークシート</oddHeader>
    <oddFooter>&amp;C&amp;P</oddFooter>
  </headerFooter>
  <rowBreaks count="28" manualBreakCount="28">
    <brk id="27" max="16383" man="1"/>
    <brk id="48" max="16383" man="1"/>
    <brk id="57" max="16383" man="1"/>
    <brk id="65" max="16383" man="1"/>
    <brk id="76" max="16383" man="1"/>
    <brk id="108" max="16383" man="1"/>
    <brk id="120" max="16383" man="1"/>
    <brk id="194" max="16" man="1"/>
    <brk id="240" max="16" man="1"/>
    <brk id="250" max="16383" man="1"/>
    <brk id="283" max="16" man="1"/>
    <brk id="317" max="16" man="1"/>
    <brk id="340" max="16" man="1"/>
    <brk id="364" max="16" man="1"/>
    <brk id="395" max="16383" man="1"/>
    <brk id="415" max="16" man="1"/>
    <brk id="421" max="16383" man="1"/>
    <brk id="439" max="16383" man="1"/>
    <brk id="473" max="16" man="1"/>
    <brk id="486" max="16383" man="1"/>
    <brk id="513" max="16" man="1"/>
    <brk id="534" max="16" man="1"/>
    <brk id="567" max="16383" man="1"/>
    <brk id="584" max="16" man="1"/>
    <brk id="604" max="16383" man="1"/>
    <brk id="627" max="15" man="1"/>
    <brk id="640" max="16" man="1"/>
    <brk id="678" max="16" man="1"/>
  </rowBreaks>
  <drawing r:id="rId3"/>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7000000}">
          <x14:formula1>
            <xm:f>リスト入力マスタ!$A$1:$A$2</xm:f>
          </x14:formula1>
          <xm:sqref>P620:P621 P616 P521 P182 O173:P177 P156 P499 P299 P321 P334 P703 P399 P683 P402 P453 P368 P458 P631 P491:P492 P496 P517 P538 P540 P542 P92 P572 P446:P447 P303 P455 P693:P694 P664 P273 P301 P544 P377 P579:P581 P255 P124 P344 P548 P589:P591 P601 P666:P667 P291 P406 P287 P293 P295 P297 P101:P104 P218:P219 P477 P481 P483:P484 P148 P195 P479 P551:P552 P558:P559 P244:P247 P352:P356 P326:P330 P348:P349 P267 P259 P270 P669:P670 P672:P675 P610 P94:P99 P164 P633 P635 P145 P386</xm:sqref>
        </x14:dataValidation>
        <x14:dataValidation type="list" allowBlank="1" showInputMessage="1" showErrorMessage="1" xr:uid="{00000000-0002-0000-0100-000008000000}">
          <x14:formula1>
            <xm:f>保険者マスタ!$I$2:$I$1742</xm:f>
          </x14:formula1>
          <xm:sqref>P2</xm:sqref>
        </x14:dataValidation>
        <x14:dataValidation type="list" allowBlank="1" showInputMessage="1" showErrorMessage="1" xr:uid="{23E4E152-04AB-4226-A3C4-652211ED373A}">
          <x14:formula1>
            <xm:f>リスト入力マスタ!$C$1:$C$2</xm:f>
          </x14:formula1>
          <xm:sqref>P618</xm:sqref>
        </x14:dataValidation>
        <x14:dataValidation type="list" allowBlank="1" showInputMessage="1" showErrorMessage="1" xr:uid="{D86D07D4-5623-48E8-932D-6A683088E6FA}">
          <x14:formula1>
            <xm:f>リスト入力マスタ!$E$1:$E$4</xm:f>
          </x14:formula1>
          <xm:sqref>P560:P561</xm:sqref>
        </x14:dataValidation>
        <x14:dataValidation type="list" allowBlank="1" showInputMessage="1" showErrorMessage="1" xr:uid="{C522BCE0-9122-4D76-B021-F7434DDE2120}">
          <x14:formula1>
            <xm:f>リスト入力マスタ!$G$1:$G$3</xm:f>
          </x14:formula1>
          <xm:sqref>O651:O653</xm:sqref>
        </x14:dataValidation>
        <x14:dataValidation type="list" allowBlank="1" showInputMessage="1" showErrorMessage="1" xr:uid="{8540E444-0FE2-45F9-8F88-36AFB8831AE3}">
          <x14:formula1>
            <xm:f>リスト入力マスタ!$A$1</xm:f>
          </x14:formula1>
          <xm:sqref>P611:P614 P205:P215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29FF19"/>
  </sheetPr>
  <dimension ref="A1:NF12"/>
  <sheetViews>
    <sheetView showGridLines="0" view="pageBreakPreview" zoomScale="85" zoomScaleNormal="100" zoomScaleSheetLayoutView="85" workbookViewId="0"/>
  </sheetViews>
  <sheetFormatPr defaultRowHeight="15.75" customHeight="1" x14ac:dyDescent="0.4"/>
  <cols>
    <col min="1" max="6" width="12.625" customWidth="1"/>
    <col min="42" max="42" width="11.25" bestFit="1" customWidth="1"/>
    <col min="43" max="48" width="9.375" customWidth="1"/>
    <col min="49" max="49" width="9" bestFit="1" customWidth="1"/>
    <col min="50" max="50" width="9" customWidth="1"/>
    <col min="52" max="52" width="9.375" bestFit="1" customWidth="1"/>
    <col min="53" max="57" width="9.375" customWidth="1"/>
    <col min="77" max="78" width="9" customWidth="1"/>
    <col min="85" max="85" width="29.125" customWidth="1"/>
    <col min="94" max="124" width="9" customWidth="1"/>
    <col min="125" max="125" width="10.125" customWidth="1"/>
    <col min="144" max="144" width="9.375" bestFit="1" customWidth="1"/>
    <col min="151" max="151" width="9.875" bestFit="1" customWidth="1"/>
    <col min="152" max="152" width="9.875" customWidth="1"/>
    <col min="153" max="155" width="9.875" bestFit="1" customWidth="1"/>
    <col min="156" max="156" width="9.875" customWidth="1"/>
    <col min="176" max="190" width="4.875" bestFit="1" customWidth="1"/>
    <col min="191" max="191" width="9.375" bestFit="1" customWidth="1"/>
    <col min="193" max="193" width="9.375" bestFit="1" customWidth="1"/>
    <col min="194" max="202" width="9.375" customWidth="1"/>
    <col min="203" max="203" width="25.5" bestFit="1" customWidth="1"/>
    <col min="204" max="228" width="9.375" customWidth="1"/>
    <col min="231" max="231" width="11" customWidth="1"/>
    <col min="232" max="232" width="9.375" customWidth="1"/>
    <col min="233" max="234" width="9.375" bestFit="1" customWidth="1"/>
    <col min="235" max="235" width="9.375" customWidth="1"/>
    <col min="247" max="247" width="9.375" bestFit="1" customWidth="1"/>
    <col min="248" max="252" width="9.375" customWidth="1"/>
    <col min="253" max="253" width="9.375" bestFit="1" customWidth="1"/>
    <col min="254" max="255" width="9.375" customWidth="1"/>
    <col min="256" max="256" width="9.375" bestFit="1" customWidth="1"/>
    <col min="258" max="258" width="9.375" bestFit="1" customWidth="1"/>
    <col min="263" max="263" width="8.75" customWidth="1"/>
    <col min="265" max="290" width="9" customWidth="1"/>
    <col min="293" max="294" width="10" customWidth="1"/>
    <col min="295" max="301" width="9" customWidth="1"/>
    <col min="305" max="305" width="9" customWidth="1"/>
    <col min="306" max="306" width="9" bestFit="1" customWidth="1"/>
    <col min="307" max="307" width="9" customWidth="1"/>
    <col min="308" max="309" width="9" bestFit="1" customWidth="1"/>
    <col min="310" max="310" width="19.125" customWidth="1"/>
    <col min="311" max="316" width="9" customWidth="1"/>
    <col min="318" max="319" width="13.125" customWidth="1"/>
    <col min="323" max="325" width="9" customWidth="1"/>
  </cols>
  <sheetData>
    <row r="1" spans="1:370" ht="18" customHeight="1" x14ac:dyDescent="0.4">
      <c r="ED1" s="6"/>
      <c r="EE1" s="7"/>
      <c r="EF1" s="7"/>
      <c r="EG1" s="7"/>
      <c r="EH1" s="7"/>
      <c r="EI1" s="7"/>
      <c r="EJ1" s="7"/>
      <c r="EK1" s="7"/>
      <c r="EL1" s="7"/>
      <c r="EM1" s="7"/>
      <c r="EN1" s="7"/>
      <c r="EO1" s="7"/>
      <c r="EP1" s="7"/>
      <c r="EQ1" s="7"/>
      <c r="ER1" s="755" t="s">
        <v>621</v>
      </c>
      <c r="ES1" s="759" t="s">
        <v>621</v>
      </c>
      <c r="ET1" s="759" t="s">
        <v>621</v>
      </c>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7"/>
      <c r="HV1" s="7"/>
      <c r="HW1" s="7"/>
      <c r="HX1" s="7"/>
      <c r="HY1" s="8"/>
      <c r="HZ1" s="7"/>
      <c r="IA1" s="7"/>
      <c r="IB1" s="7"/>
      <c r="IC1" s="7"/>
      <c r="ID1" s="7"/>
      <c r="IE1" s="7"/>
      <c r="IF1" s="7"/>
      <c r="IG1" s="7"/>
      <c r="IH1" s="7"/>
      <c r="II1" s="7"/>
      <c r="IJ1" s="7"/>
      <c r="IK1" s="7"/>
      <c r="IL1" s="7"/>
      <c r="IM1" s="7"/>
      <c r="IN1" s="7"/>
      <c r="IO1" s="7"/>
      <c r="IP1" s="7"/>
      <c r="IQ1" s="7"/>
      <c r="IR1" s="7"/>
      <c r="IS1" s="7"/>
      <c r="IT1" s="7"/>
      <c r="IU1" s="7"/>
      <c r="IV1" s="8"/>
      <c r="IW1" s="8"/>
      <c r="IX1" s="8"/>
      <c r="IY1" s="8"/>
      <c r="IZ1" s="8"/>
      <c r="JA1" s="8"/>
      <c r="JB1" s="8"/>
      <c r="JC1" s="8"/>
      <c r="JD1" s="9"/>
      <c r="JE1" s="8"/>
      <c r="JF1" s="8"/>
      <c r="JG1" s="8"/>
      <c r="JH1" s="8"/>
      <c r="JI1" s="8"/>
      <c r="JJ1" s="8"/>
      <c r="JK1" s="8"/>
      <c r="JL1" s="8"/>
      <c r="JM1" s="8"/>
      <c r="JN1" s="8"/>
      <c r="JO1" s="8"/>
      <c r="JP1" s="10"/>
      <c r="JQ1" s="10"/>
      <c r="JR1" s="10"/>
      <c r="JS1" s="10"/>
      <c r="JT1" s="10"/>
      <c r="JU1" s="10"/>
      <c r="JV1" s="10"/>
      <c r="JW1" s="10"/>
      <c r="JX1" s="10"/>
      <c r="JY1" s="10"/>
      <c r="JZ1" s="10"/>
      <c r="KA1" s="10"/>
      <c r="KB1" s="10"/>
      <c r="KC1" s="10"/>
      <c r="KD1" s="10"/>
      <c r="KE1" s="10"/>
      <c r="KF1" s="7"/>
      <c r="KG1" s="7"/>
      <c r="KH1" s="7"/>
      <c r="KI1" s="7"/>
      <c r="KJ1" s="7"/>
      <c r="KK1" s="7"/>
      <c r="KL1" s="7"/>
      <c r="KM1" s="7"/>
      <c r="KN1" s="7"/>
      <c r="KO1" s="7"/>
      <c r="KP1" s="7"/>
      <c r="KQ1" s="7"/>
      <c r="KR1" s="7"/>
      <c r="KS1" s="7"/>
      <c r="KT1" s="7"/>
      <c r="KU1" s="7"/>
      <c r="KV1" s="7"/>
      <c r="KW1" s="7"/>
      <c r="KX1" s="7"/>
      <c r="KY1" s="7"/>
      <c r="KZ1" s="7"/>
      <c r="LA1" s="7"/>
      <c r="LB1" s="7"/>
      <c r="LC1" s="7"/>
      <c r="LD1" s="7"/>
      <c r="LE1" s="7"/>
      <c r="LF1" s="7"/>
      <c r="LG1" s="7"/>
      <c r="LH1" s="7"/>
      <c r="LI1" s="7"/>
      <c r="LJ1" s="7"/>
      <c r="LK1" s="7"/>
      <c r="LL1" s="7"/>
      <c r="LM1" s="7"/>
      <c r="LN1" s="7"/>
      <c r="LO1" s="7"/>
      <c r="LP1" s="7"/>
      <c r="LQ1" s="7"/>
      <c r="LR1" s="7"/>
      <c r="LS1" s="7"/>
      <c r="LT1" s="7"/>
      <c r="LU1" s="7"/>
      <c r="LV1" s="7"/>
      <c r="LW1" s="7"/>
      <c r="LX1" s="7"/>
      <c r="LY1" s="7"/>
      <c r="LZ1" s="7"/>
      <c r="MA1" s="8"/>
      <c r="MB1" s="8"/>
      <c r="MC1" s="8"/>
      <c r="MD1" s="8"/>
      <c r="ME1" s="8"/>
      <c r="MF1" s="7"/>
      <c r="MG1" s="7"/>
      <c r="MH1" s="7"/>
      <c r="MI1" s="7"/>
      <c r="MJ1" s="7"/>
      <c r="MK1" s="7"/>
      <c r="ML1" s="7"/>
      <c r="MM1" s="7"/>
      <c r="MN1" s="7"/>
      <c r="MO1" s="7"/>
      <c r="MP1" s="7"/>
      <c r="MQ1" s="8"/>
      <c r="MR1" s="8"/>
      <c r="MS1" s="8"/>
      <c r="MT1" s="8"/>
      <c r="MU1" s="8"/>
      <c r="MV1" s="8"/>
      <c r="MW1" s="8"/>
      <c r="MX1" s="8"/>
      <c r="MY1" s="8"/>
      <c r="MZ1" s="8"/>
      <c r="NA1" s="8"/>
      <c r="NB1" s="8"/>
      <c r="NC1" s="8"/>
      <c r="ND1" s="8"/>
      <c r="NE1" s="8"/>
      <c r="NF1" s="8"/>
    </row>
    <row r="2" spans="1:370" s="41" customFormat="1" ht="14.25" x14ac:dyDescent="0.15">
      <c r="F2" s="11" t="s">
        <v>622</v>
      </c>
      <c r="G2" s="11" t="s">
        <v>623</v>
      </c>
      <c r="H2" s="11" t="s">
        <v>40</v>
      </c>
      <c r="I2" s="11" t="s">
        <v>42</v>
      </c>
      <c r="J2" s="11" t="s">
        <v>47</v>
      </c>
      <c r="K2" s="11" t="s">
        <v>49</v>
      </c>
      <c r="L2" s="11" t="s">
        <v>51</v>
      </c>
      <c r="M2" s="11" t="s">
        <v>624</v>
      </c>
      <c r="N2" s="209" t="s">
        <v>625</v>
      </c>
      <c r="O2" s="209" t="s">
        <v>57</v>
      </c>
      <c r="P2" s="209" t="s">
        <v>59</v>
      </c>
      <c r="Q2" s="209" t="s">
        <v>626</v>
      </c>
      <c r="R2" s="209" t="s">
        <v>627</v>
      </c>
      <c r="S2" s="209" t="s">
        <v>628</v>
      </c>
      <c r="T2" s="209" t="s">
        <v>629</v>
      </c>
      <c r="U2" s="209" t="s">
        <v>630</v>
      </c>
      <c r="V2" s="209" t="s">
        <v>631</v>
      </c>
      <c r="W2" s="209" t="s">
        <v>632</v>
      </c>
      <c r="X2" s="209" t="s">
        <v>633</v>
      </c>
      <c r="Y2" s="11" t="s">
        <v>634</v>
      </c>
      <c r="Z2" s="11" t="s">
        <v>635</v>
      </c>
      <c r="AA2" s="209" t="s">
        <v>636</v>
      </c>
      <c r="AB2" s="209" t="s">
        <v>637</v>
      </c>
      <c r="AC2" s="11" t="s">
        <v>638</v>
      </c>
      <c r="AD2" s="11" t="s">
        <v>87</v>
      </c>
      <c r="AE2" s="11" t="s">
        <v>89</v>
      </c>
      <c r="AF2" s="11" t="s">
        <v>91</v>
      </c>
      <c r="AG2" s="11" t="s">
        <v>93</v>
      </c>
      <c r="AH2" s="11" t="s">
        <v>95</v>
      </c>
      <c r="AI2" s="209" t="s">
        <v>97</v>
      </c>
      <c r="AJ2" s="209" t="s">
        <v>99</v>
      </c>
      <c r="AK2" s="209" t="s">
        <v>104</v>
      </c>
      <c r="AL2" s="209" t="s">
        <v>639</v>
      </c>
      <c r="AM2" s="209" t="s">
        <v>640</v>
      </c>
      <c r="AN2" s="209" t="s">
        <v>119</v>
      </c>
      <c r="AO2" s="209" t="s">
        <v>120</v>
      </c>
      <c r="AP2" s="11" t="s">
        <v>129</v>
      </c>
      <c r="AQ2" s="11" t="s">
        <v>142</v>
      </c>
      <c r="AR2" s="11" t="s">
        <v>146</v>
      </c>
      <c r="AS2" s="11" t="s">
        <v>641</v>
      </c>
      <c r="AT2" s="11" t="s">
        <v>642</v>
      </c>
      <c r="AU2" s="11" t="s">
        <v>643</v>
      </c>
      <c r="AV2" s="11" t="s">
        <v>644</v>
      </c>
      <c r="AW2" s="11" t="s">
        <v>645</v>
      </c>
      <c r="AX2" s="11" t="s">
        <v>646</v>
      </c>
      <c r="AY2" s="11" t="s">
        <v>647</v>
      </c>
      <c r="AZ2" s="11" t="s">
        <v>648</v>
      </c>
      <c r="BA2" s="11" t="s">
        <v>649</v>
      </c>
      <c r="BB2" s="11" t="s">
        <v>650</v>
      </c>
      <c r="BC2" s="11" t="s">
        <v>651</v>
      </c>
      <c r="BD2" s="11" t="s">
        <v>652</v>
      </c>
      <c r="BE2" s="11" t="s">
        <v>653</v>
      </c>
      <c r="BF2" s="11" t="s">
        <v>654</v>
      </c>
      <c r="BG2" s="11" t="s">
        <v>655</v>
      </c>
      <c r="BH2" s="11" t="s">
        <v>656</v>
      </c>
      <c r="BI2" s="11" t="s">
        <v>657</v>
      </c>
      <c r="BJ2" s="11" t="s">
        <v>658</v>
      </c>
      <c r="BK2" s="11" t="s">
        <v>659</v>
      </c>
      <c r="BL2" s="11" t="s">
        <v>660</v>
      </c>
      <c r="BM2" s="11" t="s">
        <v>661</v>
      </c>
      <c r="BN2" s="11" t="s">
        <v>261</v>
      </c>
      <c r="BO2" s="11" t="s">
        <v>263</v>
      </c>
      <c r="BP2" s="11" t="s">
        <v>265</v>
      </c>
      <c r="BQ2" s="11" t="s">
        <v>662</v>
      </c>
      <c r="BR2" s="11" t="s">
        <v>663</v>
      </c>
      <c r="BS2" s="11" t="s">
        <v>664</v>
      </c>
      <c r="BT2" s="11" t="s">
        <v>665</v>
      </c>
      <c r="BU2" s="11" t="s">
        <v>666</v>
      </c>
      <c r="BV2" s="11" t="s">
        <v>667</v>
      </c>
      <c r="BW2" s="11" t="s">
        <v>668</v>
      </c>
      <c r="BX2" s="11" t="s">
        <v>669</v>
      </c>
      <c r="BY2" s="11" t="s">
        <v>670</v>
      </c>
      <c r="BZ2" s="11" t="s">
        <v>671</v>
      </c>
      <c r="CA2" s="11" t="s">
        <v>672</v>
      </c>
      <c r="CB2" s="121" t="s">
        <v>673</v>
      </c>
      <c r="CC2" s="11" t="s">
        <v>674</v>
      </c>
      <c r="CD2" s="11" t="s">
        <v>675</v>
      </c>
      <c r="CE2" s="11" t="s">
        <v>337</v>
      </c>
      <c r="CF2" s="11" t="s">
        <v>676</v>
      </c>
      <c r="CG2" s="11" t="s">
        <v>676</v>
      </c>
      <c r="CH2" s="11" t="s">
        <v>349</v>
      </c>
      <c r="CI2" s="11" t="s">
        <v>351</v>
      </c>
      <c r="CJ2" s="11" t="s">
        <v>677</v>
      </c>
      <c r="CK2" s="11" t="s">
        <v>678</v>
      </c>
      <c r="CL2" s="11" t="s">
        <v>679</v>
      </c>
      <c r="CM2" s="11" t="s">
        <v>680</v>
      </c>
      <c r="CN2" s="121" t="s">
        <v>681</v>
      </c>
      <c r="CO2" s="218" t="s">
        <v>682</v>
      </c>
      <c r="CP2" s="121" t="s">
        <v>683</v>
      </c>
      <c r="CQ2" s="121" t="s">
        <v>684</v>
      </c>
      <c r="CR2" s="121" t="s">
        <v>685</v>
      </c>
      <c r="CS2" s="121" t="s">
        <v>686</v>
      </c>
      <c r="CT2" s="121" t="s">
        <v>687</v>
      </c>
      <c r="CU2" s="11" t="s">
        <v>688</v>
      </c>
      <c r="CV2" s="11" t="s">
        <v>405</v>
      </c>
      <c r="CW2" s="11" t="s">
        <v>409</v>
      </c>
      <c r="CX2" s="11" t="s">
        <v>425</v>
      </c>
      <c r="CY2" s="11" t="s">
        <v>430</v>
      </c>
      <c r="CZ2" s="11" t="s">
        <v>441</v>
      </c>
      <c r="DA2" s="11" t="s">
        <v>689</v>
      </c>
      <c r="DB2" s="11" t="s">
        <v>690</v>
      </c>
      <c r="DC2" s="11" t="s">
        <v>691</v>
      </c>
      <c r="DD2" s="11" t="s">
        <v>692</v>
      </c>
      <c r="DE2" s="11" t="s">
        <v>693</v>
      </c>
      <c r="DF2" s="11" t="s">
        <v>694</v>
      </c>
      <c r="DG2" s="11" t="s">
        <v>481</v>
      </c>
      <c r="DH2" s="11" t="s">
        <v>695</v>
      </c>
      <c r="DI2" s="209" t="s">
        <v>696</v>
      </c>
      <c r="DJ2" s="209" t="s">
        <v>697</v>
      </c>
      <c r="DK2" s="11" t="s">
        <v>698</v>
      </c>
      <c r="DL2" s="209" t="s">
        <v>699</v>
      </c>
      <c r="DM2" s="209" t="s">
        <v>700</v>
      </c>
      <c r="DN2" s="11" t="s">
        <v>701</v>
      </c>
      <c r="DO2" s="11" t="s">
        <v>702</v>
      </c>
      <c r="DP2" s="11" t="s">
        <v>703</v>
      </c>
      <c r="DQ2" s="11" t="s">
        <v>523</v>
      </c>
      <c r="DR2" s="209" t="s">
        <v>704</v>
      </c>
      <c r="DS2" s="11" t="s">
        <v>705</v>
      </c>
      <c r="DT2" s="209" t="s">
        <v>706</v>
      </c>
      <c r="DU2" s="209" t="s">
        <v>707</v>
      </c>
      <c r="DV2" s="209" t="s">
        <v>708</v>
      </c>
      <c r="DW2" s="209" t="s">
        <v>709</v>
      </c>
      <c r="DX2" s="209" t="s">
        <v>710</v>
      </c>
      <c r="DY2" s="209" t="s">
        <v>711</v>
      </c>
      <c r="DZ2" s="209" t="s">
        <v>712</v>
      </c>
      <c r="EA2" s="11" t="s">
        <v>713</v>
      </c>
      <c r="EB2" s="11" t="s">
        <v>714</v>
      </c>
      <c r="EC2" s="209" t="s">
        <v>715</v>
      </c>
      <c r="ED2" s="209" t="s">
        <v>716</v>
      </c>
      <c r="EE2" s="209" t="s">
        <v>717</v>
      </c>
      <c r="EF2" s="209" t="s">
        <v>718</v>
      </c>
      <c r="EG2" s="209" t="s">
        <v>719</v>
      </c>
      <c r="EH2" s="11"/>
      <c r="EI2" s="11" t="s">
        <v>720</v>
      </c>
      <c r="EJ2" s="11" t="s">
        <v>720</v>
      </c>
      <c r="EK2" s="11" t="s">
        <v>720</v>
      </c>
      <c r="EL2" s="209" t="s">
        <v>720</v>
      </c>
      <c r="EM2" s="209" t="s">
        <v>720</v>
      </c>
      <c r="EN2" s="11" t="s">
        <v>109</v>
      </c>
      <c r="EO2" s="11" t="s">
        <v>109</v>
      </c>
      <c r="EP2" s="249" t="s">
        <v>109</v>
      </c>
      <c r="EQ2" s="11" t="s">
        <v>109</v>
      </c>
      <c r="ER2" s="755"/>
      <c r="ES2" s="759"/>
      <c r="ET2" s="759"/>
      <c r="EU2" s="249" t="s">
        <v>129</v>
      </c>
      <c r="EV2" s="249" t="s">
        <v>129</v>
      </c>
      <c r="EW2" s="249" t="s">
        <v>129</v>
      </c>
      <c r="EX2" s="249" t="s">
        <v>129</v>
      </c>
      <c r="EY2" s="249" t="s">
        <v>129</v>
      </c>
      <c r="EZ2" s="249" t="s">
        <v>129</v>
      </c>
      <c r="FA2" s="249" t="s">
        <v>129</v>
      </c>
      <c r="FB2" s="249" t="s">
        <v>129</v>
      </c>
      <c r="FC2" s="249" t="s">
        <v>129</v>
      </c>
      <c r="FD2" s="249" t="s">
        <v>129</v>
      </c>
      <c r="FE2" s="249" t="s">
        <v>129</v>
      </c>
      <c r="FF2" s="249" t="s">
        <v>129</v>
      </c>
      <c r="FG2" s="249" t="s">
        <v>129</v>
      </c>
      <c r="FH2" s="249" t="s">
        <v>129</v>
      </c>
      <c r="FI2" s="249" t="s">
        <v>129</v>
      </c>
      <c r="FJ2" s="249" t="s">
        <v>129</v>
      </c>
      <c r="FK2" s="11" t="s">
        <v>129</v>
      </c>
      <c r="FL2" s="11" t="s">
        <v>721</v>
      </c>
      <c r="FM2" s="11" t="s">
        <v>721</v>
      </c>
      <c r="FN2" s="249" t="s">
        <v>722</v>
      </c>
      <c r="FO2" s="249" t="s">
        <v>722</v>
      </c>
      <c r="FP2" s="249" t="s">
        <v>722</v>
      </c>
      <c r="FQ2" s="249" t="s">
        <v>722</v>
      </c>
      <c r="FR2" s="249" t="s">
        <v>722</v>
      </c>
      <c r="FS2" s="11" t="s">
        <v>722</v>
      </c>
      <c r="FT2" s="11" t="s">
        <v>157</v>
      </c>
      <c r="FU2" s="209" t="s">
        <v>157</v>
      </c>
      <c r="FV2" s="209" t="s">
        <v>157</v>
      </c>
      <c r="FW2" s="209" t="s">
        <v>157</v>
      </c>
      <c r="FX2" s="209" t="s">
        <v>157</v>
      </c>
      <c r="FY2" s="209" t="s">
        <v>157</v>
      </c>
      <c r="FZ2" s="209" t="s">
        <v>157</v>
      </c>
      <c r="GA2" s="209" t="s">
        <v>157</v>
      </c>
      <c r="GB2" s="209" t="s">
        <v>157</v>
      </c>
      <c r="GC2" s="209" t="s">
        <v>157</v>
      </c>
      <c r="GD2" s="209" t="s">
        <v>157</v>
      </c>
      <c r="GE2" s="209" t="s">
        <v>157</v>
      </c>
      <c r="GF2" s="209" t="s">
        <v>157</v>
      </c>
      <c r="GG2" s="209" t="s">
        <v>157</v>
      </c>
      <c r="GH2" s="209" t="s">
        <v>157</v>
      </c>
      <c r="GI2" s="209" t="s">
        <v>157</v>
      </c>
      <c r="GJ2" s="209" t="s">
        <v>157</v>
      </c>
      <c r="GK2" s="209" t="s">
        <v>157</v>
      </c>
      <c r="GL2" s="11" t="s">
        <v>170</v>
      </c>
      <c r="GM2" s="11" t="s">
        <v>170</v>
      </c>
      <c r="GN2" s="11" t="s">
        <v>170</v>
      </c>
      <c r="GO2" s="11" t="s">
        <v>170</v>
      </c>
      <c r="GP2" s="11" t="s">
        <v>170</v>
      </c>
      <c r="GQ2" s="11" t="s">
        <v>170</v>
      </c>
      <c r="GR2" s="11" t="s">
        <v>170</v>
      </c>
      <c r="GS2" s="11" t="s">
        <v>170</v>
      </c>
      <c r="GT2" s="11" t="s">
        <v>170</v>
      </c>
      <c r="GU2" s="11" t="s">
        <v>170</v>
      </c>
      <c r="GV2" s="11" t="s">
        <v>176</v>
      </c>
      <c r="GW2" s="11" t="s">
        <v>176</v>
      </c>
      <c r="GX2" s="11" t="s">
        <v>176</v>
      </c>
      <c r="GY2" s="11" t="s">
        <v>176</v>
      </c>
      <c r="GZ2" s="11" t="s">
        <v>176</v>
      </c>
      <c r="HA2" s="11" t="s">
        <v>176</v>
      </c>
      <c r="HB2" s="11" t="s">
        <v>176</v>
      </c>
      <c r="HC2" s="249" t="s">
        <v>176</v>
      </c>
      <c r="HD2" s="249" t="s">
        <v>176</v>
      </c>
      <c r="HE2" s="249" t="s">
        <v>176</v>
      </c>
      <c r="HF2" s="249" t="s">
        <v>176</v>
      </c>
      <c r="HG2" s="249" t="s">
        <v>176</v>
      </c>
      <c r="HH2" s="249" t="s">
        <v>176</v>
      </c>
      <c r="HI2" s="249" t="s">
        <v>176</v>
      </c>
      <c r="HJ2" s="249" t="s">
        <v>176</v>
      </c>
      <c r="HK2" s="249" t="s">
        <v>176</v>
      </c>
      <c r="HL2" s="249" t="s">
        <v>176</v>
      </c>
      <c r="HM2" s="249" t="s">
        <v>176</v>
      </c>
      <c r="HN2" s="11" t="s">
        <v>176</v>
      </c>
      <c r="HO2" s="11" t="s">
        <v>176</v>
      </c>
      <c r="HP2" s="11" t="s">
        <v>189</v>
      </c>
      <c r="HQ2" s="249" t="s">
        <v>189</v>
      </c>
      <c r="HR2" s="249" t="s">
        <v>189</v>
      </c>
      <c r="HS2" s="249" t="s">
        <v>189</v>
      </c>
      <c r="HT2" s="249" t="s">
        <v>189</v>
      </c>
      <c r="HU2" s="11" t="s">
        <v>189</v>
      </c>
      <c r="HV2" s="11" t="s">
        <v>208</v>
      </c>
      <c r="HW2" s="209" t="s">
        <v>208</v>
      </c>
      <c r="HX2" s="209" t="s">
        <v>208</v>
      </c>
      <c r="HY2" s="11" t="s">
        <v>215</v>
      </c>
      <c r="HZ2" s="11" t="s">
        <v>647</v>
      </c>
      <c r="IA2" s="11" t="s">
        <v>647</v>
      </c>
      <c r="IB2" s="11" t="s">
        <v>647</v>
      </c>
      <c r="IC2" s="11" t="s">
        <v>647</v>
      </c>
      <c r="ID2" s="11" t="s">
        <v>647</v>
      </c>
      <c r="IE2" s="11" t="s">
        <v>647</v>
      </c>
      <c r="IF2" s="11" t="s">
        <v>647</v>
      </c>
      <c r="IG2" s="11" t="s">
        <v>647</v>
      </c>
      <c r="IH2" s="11" t="s">
        <v>647</v>
      </c>
      <c r="II2" s="11" t="s">
        <v>647</v>
      </c>
      <c r="IJ2" s="209" t="s">
        <v>230</v>
      </c>
      <c r="IK2" s="209" t="s">
        <v>230</v>
      </c>
      <c r="IL2" s="11" t="s">
        <v>233</v>
      </c>
      <c r="IM2" s="209" t="s">
        <v>233</v>
      </c>
      <c r="IN2" s="11" t="s">
        <v>723</v>
      </c>
      <c r="IO2" s="11" t="s">
        <v>724</v>
      </c>
      <c r="IP2" s="11" t="s">
        <v>725</v>
      </c>
      <c r="IQ2" s="11" t="s">
        <v>726</v>
      </c>
      <c r="IR2" s="11" t="s">
        <v>727</v>
      </c>
      <c r="IS2" s="11" t="s">
        <v>728</v>
      </c>
      <c r="IT2" s="11" t="s">
        <v>729</v>
      </c>
      <c r="IU2" s="11" t="s">
        <v>657</v>
      </c>
      <c r="IV2" s="11" t="s">
        <v>662</v>
      </c>
      <c r="IW2" s="11" t="s">
        <v>662</v>
      </c>
      <c r="IX2" s="11" t="s">
        <v>662</v>
      </c>
      <c r="IY2" s="11" t="s">
        <v>272</v>
      </c>
      <c r="IZ2" s="11" t="s">
        <v>272</v>
      </c>
      <c r="JA2" s="11" t="s">
        <v>272</v>
      </c>
      <c r="JB2" s="11" t="s">
        <v>272</v>
      </c>
      <c r="JC2" s="11" t="s">
        <v>277</v>
      </c>
      <c r="JD2" s="11" t="s">
        <v>282</v>
      </c>
      <c r="JE2" s="11" t="s">
        <v>288</v>
      </c>
      <c r="JF2" s="209" t="s">
        <v>288</v>
      </c>
      <c r="JG2" s="209" t="s">
        <v>288</v>
      </c>
      <c r="JH2" s="209" t="s">
        <v>288</v>
      </c>
      <c r="JI2" s="209" t="s">
        <v>288</v>
      </c>
      <c r="JJ2" s="209" t="s">
        <v>288</v>
      </c>
      <c r="JK2" s="209" t="s">
        <v>288</v>
      </c>
      <c r="JL2" s="209" t="s">
        <v>288</v>
      </c>
      <c r="JM2" s="209" t="s">
        <v>288</v>
      </c>
      <c r="JN2" s="209" t="s">
        <v>288</v>
      </c>
      <c r="JO2" s="11" t="s">
        <v>296</v>
      </c>
      <c r="JP2" s="11" t="s">
        <v>302</v>
      </c>
      <c r="JQ2" s="249" t="s">
        <v>302</v>
      </c>
      <c r="JR2" s="249" t="s">
        <v>302</v>
      </c>
      <c r="JS2" s="249" t="s">
        <v>302</v>
      </c>
      <c r="JT2" s="249" t="s">
        <v>302</v>
      </c>
      <c r="JU2" s="249" t="s">
        <v>302</v>
      </c>
      <c r="JV2" s="249" t="s">
        <v>302</v>
      </c>
      <c r="JW2" s="11" t="s">
        <v>312</v>
      </c>
      <c r="JX2" s="249" t="s">
        <v>312</v>
      </c>
      <c r="JY2" s="249" t="s">
        <v>312</v>
      </c>
      <c r="JZ2" s="249" t="s">
        <v>312</v>
      </c>
      <c r="KA2" s="249" t="s">
        <v>312</v>
      </c>
      <c r="KB2" s="249" t="s">
        <v>312</v>
      </c>
      <c r="KC2" s="249" t="s">
        <v>312</v>
      </c>
      <c r="KD2" s="249" t="s">
        <v>671</v>
      </c>
      <c r="KE2" s="11" t="s">
        <v>320</v>
      </c>
      <c r="KF2" s="11" t="s">
        <v>672</v>
      </c>
      <c r="KG2" s="11" t="s">
        <v>323</v>
      </c>
      <c r="KH2" s="11" t="s">
        <v>323</v>
      </c>
      <c r="KI2" s="11" t="s">
        <v>730</v>
      </c>
      <c r="KJ2" s="11" t="s">
        <v>326</v>
      </c>
      <c r="KK2" s="209" t="s">
        <v>681</v>
      </c>
      <c r="KL2" s="209" t="s">
        <v>681</v>
      </c>
      <c r="KM2" s="209" t="s">
        <v>681</v>
      </c>
      <c r="KN2" s="209" t="s">
        <v>681</v>
      </c>
      <c r="KO2" s="209" t="s">
        <v>681</v>
      </c>
      <c r="KP2" s="11" t="s">
        <v>682</v>
      </c>
      <c r="KQ2" s="209" t="s">
        <v>682</v>
      </c>
      <c r="KR2" s="209" t="s">
        <v>682</v>
      </c>
      <c r="KS2" s="209" t="s">
        <v>682</v>
      </c>
      <c r="KT2" s="11" t="s">
        <v>387</v>
      </c>
      <c r="KU2" s="11" t="s">
        <v>684</v>
      </c>
      <c r="KV2" s="121" t="s">
        <v>731</v>
      </c>
      <c r="KW2" s="11" t="s">
        <v>732</v>
      </c>
      <c r="KX2" s="11" t="s">
        <v>688</v>
      </c>
      <c r="KY2" s="11" t="s">
        <v>400</v>
      </c>
      <c r="KZ2" s="11" t="s">
        <v>400</v>
      </c>
      <c r="LA2" s="11" t="s">
        <v>400</v>
      </c>
      <c r="LB2" s="11" t="s">
        <v>405</v>
      </c>
      <c r="LC2" s="11" t="s">
        <v>405</v>
      </c>
      <c r="LD2" s="11" t="s">
        <v>409</v>
      </c>
      <c r="LE2" s="11" t="s">
        <v>425</v>
      </c>
      <c r="LF2" s="11" t="s">
        <v>425</v>
      </c>
      <c r="LG2" s="11" t="s">
        <v>425</v>
      </c>
      <c r="LH2" s="11" t="s">
        <v>430</v>
      </c>
      <c r="LI2" s="11" t="s">
        <v>430</v>
      </c>
      <c r="LJ2" s="11" t="s">
        <v>430</v>
      </c>
      <c r="LK2" s="11" t="s">
        <v>441</v>
      </c>
      <c r="LL2" s="11" t="s">
        <v>689</v>
      </c>
      <c r="LM2" s="11" t="s">
        <v>690</v>
      </c>
      <c r="LN2" s="11" t="s">
        <v>451</v>
      </c>
      <c r="LO2" s="11" t="s">
        <v>451</v>
      </c>
      <c r="LP2" s="11" t="s">
        <v>451</v>
      </c>
      <c r="LQ2" s="11" t="s">
        <v>456</v>
      </c>
      <c r="LR2" s="11" t="s">
        <v>456</v>
      </c>
      <c r="LS2" s="249" t="s">
        <v>460</v>
      </c>
      <c r="LT2" s="11" t="s">
        <v>460</v>
      </c>
      <c r="LU2" s="249" t="s">
        <v>460</v>
      </c>
      <c r="LV2" s="249" t="s">
        <v>460</v>
      </c>
      <c r="LW2" s="249" t="s">
        <v>460</v>
      </c>
      <c r="LX2" s="249" t="s">
        <v>460</v>
      </c>
      <c r="LY2" s="11" t="s">
        <v>470</v>
      </c>
      <c r="LZ2" s="11" t="s">
        <v>470</v>
      </c>
      <c r="MA2" s="209" t="s">
        <v>481</v>
      </c>
      <c r="MB2" s="209" t="s">
        <v>481</v>
      </c>
      <c r="MC2" s="11" t="s">
        <v>496</v>
      </c>
      <c r="MD2" s="209" t="s">
        <v>496</v>
      </c>
      <c r="ME2" s="209" t="s">
        <v>496</v>
      </c>
      <c r="MF2" s="11" t="s">
        <v>510</v>
      </c>
      <c r="MG2" s="11" t="s">
        <v>510</v>
      </c>
      <c r="MH2" s="11" t="s">
        <v>510</v>
      </c>
      <c r="MI2" s="249"/>
      <c r="MJ2" s="209" t="s">
        <v>510</v>
      </c>
      <c r="MK2" s="11" t="s">
        <v>515</v>
      </c>
      <c r="ML2" s="209" t="s">
        <v>515</v>
      </c>
      <c r="MM2" s="209" t="s">
        <v>515</v>
      </c>
      <c r="MN2" s="209" t="s">
        <v>530</v>
      </c>
      <c r="MO2" s="209" t="s">
        <v>705</v>
      </c>
      <c r="MP2" s="209" t="s">
        <v>706</v>
      </c>
      <c r="MQ2" s="785" t="s">
        <v>733</v>
      </c>
      <c r="MR2" s="786"/>
      <c r="MS2" s="786"/>
      <c r="MT2" s="786"/>
      <c r="MU2" s="786"/>
      <c r="MV2" s="786"/>
      <c r="MW2" s="786"/>
      <c r="MX2" s="786"/>
      <c r="MY2" s="786"/>
      <c r="MZ2" s="11" t="s">
        <v>586</v>
      </c>
      <c r="NA2" s="11" t="s">
        <v>586</v>
      </c>
      <c r="NB2" s="11" t="s">
        <v>586</v>
      </c>
      <c r="NC2" s="11" t="s">
        <v>586</v>
      </c>
      <c r="ND2" s="11" t="s">
        <v>593</v>
      </c>
      <c r="NE2" s="11" t="s">
        <v>593</v>
      </c>
      <c r="NF2" s="11"/>
    </row>
    <row r="3" spans="1:370" ht="30" x14ac:dyDescent="0.4">
      <c r="A3" s="739" t="s">
        <v>734</v>
      </c>
      <c r="B3" s="739"/>
      <c r="C3" s="739"/>
      <c r="D3" s="739"/>
      <c r="E3" s="739"/>
      <c r="F3" s="739"/>
      <c r="G3" s="138"/>
      <c r="H3" s="138"/>
      <c r="I3" s="138"/>
      <c r="J3" s="12"/>
      <c r="K3" s="12"/>
      <c r="L3" s="12"/>
      <c r="M3" s="12"/>
      <c r="N3" s="12"/>
      <c r="O3" s="12"/>
      <c r="P3" s="12"/>
      <c r="Q3" s="12"/>
      <c r="R3" s="12"/>
      <c r="S3" s="12"/>
      <c r="T3" s="12"/>
      <c r="U3" s="12"/>
      <c r="V3" s="12"/>
      <c r="W3" s="12"/>
      <c r="X3" s="12"/>
      <c r="Y3" s="12"/>
      <c r="Z3" s="12"/>
      <c r="AA3" s="12"/>
      <c r="AB3" s="139"/>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39"/>
      <c r="CV3" s="139"/>
      <c r="CW3" s="139"/>
      <c r="CX3" s="139"/>
      <c r="CY3" s="139"/>
      <c r="CZ3" s="12"/>
      <c r="DA3" s="12"/>
      <c r="DB3" s="12"/>
      <c r="DC3" s="12"/>
      <c r="DD3" s="12"/>
      <c r="DE3" s="12"/>
      <c r="DF3" s="12"/>
      <c r="DG3" s="12"/>
      <c r="DH3" s="139"/>
      <c r="DI3" s="139"/>
      <c r="DJ3" s="139"/>
      <c r="DK3" s="139"/>
      <c r="DL3" s="139"/>
      <c r="DM3" s="139"/>
      <c r="DN3" s="139"/>
      <c r="DO3" s="139"/>
      <c r="DP3" s="139"/>
      <c r="DQ3" s="139"/>
      <c r="DR3" s="139"/>
      <c r="DS3" s="139"/>
      <c r="DT3" s="139"/>
      <c r="DU3" s="139"/>
      <c r="DV3" s="139"/>
      <c r="DW3" s="139"/>
      <c r="DX3" s="139"/>
      <c r="DY3" s="139"/>
      <c r="DZ3" s="139"/>
      <c r="EA3" s="139"/>
      <c r="EB3" s="139"/>
      <c r="EC3" s="139"/>
      <c r="ED3" s="139"/>
      <c r="EE3" s="139"/>
      <c r="EF3" s="139"/>
      <c r="EG3" s="139"/>
      <c r="EH3" s="12"/>
      <c r="EI3" s="12"/>
      <c r="EJ3" s="12"/>
      <c r="EK3" s="12"/>
      <c r="EL3" s="12"/>
      <c r="EM3" s="12"/>
      <c r="EN3" s="12"/>
      <c r="EO3" s="12"/>
      <c r="EP3" s="12"/>
      <c r="EQ3" s="12"/>
      <c r="ER3" s="12"/>
      <c r="ES3" s="12"/>
      <c r="ET3" s="12"/>
      <c r="EU3" s="12"/>
      <c r="EV3" s="12"/>
      <c r="EW3" s="12"/>
      <c r="EX3" s="12"/>
      <c r="EY3" s="12"/>
      <c r="EZ3" s="12"/>
      <c r="FA3" s="12"/>
      <c r="FB3" s="12"/>
      <c r="FC3" s="12"/>
      <c r="FD3" s="12"/>
      <c r="FE3" s="12"/>
      <c r="FF3" s="12"/>
      <c r="FG3" s="12"/>
      <c r="FH3" s="12"/>
      <c r="FI3" s="12"/>
      <c r="FJ3" s="12"/>
      <c r="FK3" s="12"/>
      <c r="FL3" s="12"/>
      <c r="FM3" s="12"/>
      <c r="FN3" s="12"/>
      <c r="FO3" s="12"/>
      <c r="FP3" s="12"/>
      <c r="FQ3" s="12"/>
      <c r="FR3" s="12"/>
      <c r="FS3" s="12"/>
      <c r="FT3" s="12"/>
      <c r="FU3" s="12"/>
      <c r="FV3" s="12"/>
      <c r="FW3" s="12"/>
      <c r="FX3" s="12"/>
      <c r="FY3" s="12"/>
      <c r="FZ3" s="12"/>
      <c r="GA3" s="12"/>
      <c r="GB3" s="12"/>
      <c r="GC3" s="12"/>
      <c r="GD3" s="12"/>
      <c r="GE3" s="12"/>
      <c r="GF3" s="12"/>
      <c r="GG3" s="12"/>
      <c r="GH3" s="12"/>
      <c r="GI3" s="12"/>
      <c r="GJ3" s="12"/>
      <c r="GK3" s="12"/>
      <c r="GL3" s="12"/>
      <c r="GM3" s="12"/>
      <c r="GN3" s="12"/>
      <c r="GO3" s="12"/>
      <c r="GP3" s="12"/>
      <c r="GQ3" s="12"/>
      <c r="GR3" s="12"/>
      <c r="GS3" s="12"/>
      <c r="GT3" s="12"/>
      <c r="GU3" s="12"/>
      <c r="GV3" s="12"/>
      <c r="GW3" s="12"/>
      <c r="GX3" s="12"/>
      <c r="GY3" s="12"/>
      <c r="GZ3" s="12"/>
      <c r="HA3" s="12"/>
      <c r="HB3" s="12"/>
      <c r="HC3" s="12"/>
      <c r="HD3" s="12"/>
      <c r="HE3" s="12"/>
      <c r="HF3" s="12"/>
      <c r="HG3" s="12"/>
      <c r="HH3" s="12"/>
      <c r="HI3" s="12"/>
      <c r="HJ3" s="12"/>
      <c r="HK3" s="12"/>
      <c r="HL3" s="12"/>
      <c r="HM3" s="12"/>
      <c r="HN3" s="12"/>
      <c r="HO3" s="12"/>
      <c r="HP3" s="12"/>
      <c r="HQ3" s="12"/>
      <c r="HR3" s="12"/>
      <c r="HS3" s="12"/>
      <c r="HT3" s="12"/>
      <c r="HU3" s="12"/>
      <c r="HV3" s="12"/>
      <c r="HW3" s="12"/>
      <c r="HX3" s="12"/>
      <c r="HY3" s="12"/>
      <c r="HZ3" s="12"/>
      <c r="IA3" s="12"/>
      <c r="IB3" s="12"/>
      <c r="IC3" s="12"/>
      <c r="ID3" s="12"/>
      <c r="IE3" s="12"/>
      <c r="IF3" s="12"/>
      <c r="IG3" s="12"/>
      <c r="IH3" s="12"/>
      <c r="II3" s="12"/>
      <c r="IJ3" s="12"/>
      <c r="IK3" s="12"/>
      <c r="IL3" s="12"/>
      <c r="IM3" s="12"/>
      <c r="IN3" s="12"/>
      <c r="IO3" s="12"/>
      <c r="IP3" s="12"/>
      <c r="IQ3" s="12"/>
      <c r="IR3" s="12"/>
      <c r="IS3" s="12"/>
      <c r="IT3" s="12"/>
      <c r="IU3" s="12"/>
      <c r="IV3" s="12"/>
      <c r="IW3" s="12"/>
      <c r="IX3" s="12"/>
      <c r="IY3" s="12"/>
      <c r="IZ3" s="12"/>
      <c r="JA3" s="12"/>
      <c r="JB3" s="12"/>
      <c r="JC3" s="12"/>
      <c r="JD3" s="12"/>
      <c r="JE3" s="12"/>
      <c r="JF3" s="12"/>
      <c r="JG3" s="12"/>
      <c r="JH3" s="12"/>
      <c r="JI3" s="12"/>
      <c r="JJ3" s="12"/>
      <c r="JK3" s="12"/>
      <c r="JL3" s="12"/>
      <c r="JM3" s="12"/>
      <c r="JN3" s="12"/>
      <c r="JO3" s="12"/>
      <c r="JP3" s="12"/>
      <c r="JQ3" s="12"/>
      <c r="JR3" s="12"/>
      <c r="JS3" s="12"/>
      <c r="JT3" s="12"/>
      <c r="JU3" s="12"/>
      <c r="JV3" s="12"/>
      <c r="JW3" s="12"/>
      <c r="JX3" s="12"/>
      <c r="JY3" s="12"/>
      <c r="JZ3" s="12"/>
      <c r="KA3" s="12"/>
      <c r="KB3" s="12"/>
      <c r="KC3" s="12"/>
      <c r="KD3" s="12"/>
      <c r="KE3" s="12"/>
      <c r="KF3" s="12"/>
      <c r="KG3" s="12"/>
      <c r="KH3" s="12"/>
      <c r="KI3" s="12"/>
      <c r="KJ3" s="12"/>
      <c r="KK3" s="12"/>
      <c r="KL3" s="12"/>
      <c r="KM3" s="12"/>
      <c r="KN3" s="12"/>
      <c r="KO3" s="12"/>
      <c r="KP3" s="12"/>
      <c r="KQ3" s="12"/>
      <c r="KR3" s="12"/>
      <c r="KS3" s="12"/>
      <c r="KT3" s="12"/>
      <c r="KU3" s="12"/>
      <c r="KV3" s="12"/>
      <c r="KW3" s="12"/>
      <c r="KX3" s="12"/>
      <c r="KY3" s="12"/>
      <c r="KZ3" s="12"/>
      <c r="LA3" s="12"/>
      <c r="LB3" s="12"/>
      <c r="LC3" s="12"/>
      <c r="LD3" s="12"/>
      <c r="LE3" s="12"/>
      <c r="LF3" s="12"/>
      <c r="LG3" s="12"/>
      <c r="LH3" s="12"/>
      <c r="LI3" s="12"/>
      <c r="LJ3" s="12"/>
      <c r="LK3" s="12"/>
      <c r="LL3" s="12"/>
      <c r="LM3" s="12"/>
      <c r="LN3" s="12"/>
      <c r="LO3" s="12"/>
      <c r="LP3" s="12"/>
      <c r="LQ3" s="12"/>
      <c r="LR3" s="12"/>
      <c r="LS3" s="12"/>
      <c r="LT3" s="12"/>
      <c r="LU3" s="12"/>
      <c r="LV3" s="12"/>
      <c r="LW3" s="12"/>
      <c r="LX3" s="12"/>
      <c r="LY3" s="12"/>
      <c r="LZ3" s="12"/>
      <c r="MA3" s="12"/>
      <c r="MB3" s="12"/>
      <c r="MC3" s="12"/>
      <c r="MD3" s="12"/>
      <c r="ME3" s="12"/>
      <c r="MF3" s="12"/>
      <c r="MG3" s="12"/>
      <c r="MH3" s="12"/>
      <c r="MI3" s="12"/>
      <c r="MJ3" s="12"/>
      <c r="MK3" s="12"/>
      <c r="ML3" s="12"/>
      <c r="MM3" s="12"/>
      <c r="MN3" s="12"/>
      <c r="MO3" s="12"/>
      <c r="MP3" s="12"/>
      <c r="MQ3" s="12"/>
      <c r="MR3" s="12"/>
      <c r="MS3" s="12"/>
      <c r="MT3" s="12"/>
      <c r="MU3" s="12"/>
      <c r="MV3" s="12"/>
      <c r="MW3" s="12"/>
      <c r="MX3" s="12"/>
      <c r="MY3" s="12"/>
      <c r="MZ3" s="12"/>
      <c r="NA3" s="12"/>
      <c r="NB3" s="12"/>
      <c r="NC3" s="12"/>
    </row>
    <row r="4" spans="1:370" ht="25.5" thickBot="1" x14ac:dyDescent="0.45">
      <c r="A4" s="740"/>
      <c r="B4" s="740"/>
      <c r="C4" s="740"/>
      <c r="D4" s="740"/>
      <c r="E4" s="740"/>
      <c r="F4" s="740"/>
      <c r="G4" s="741" t="s">
        <v>735</v>
      </c>
      <c r="H4" s="741"/>
      <c r="I4" s="741"/>
      <c r="J4" s="741"/>
      <c r="K4" s="741"/>
      <c r="L4" s="741"/>
      <c r="M4" s="741"/>
      <c r="N4" s="140"/>
      <c r="O4" s="140"/>
      <c r="P4" s="140"/>
      <c r="Q4" s="140"/>
      <c r="R4" s="140"/>
      <c r="S4" s="140"/>
      <c r="T4" s="140"/>
      <c r="U4" s="140"/>
      <c r="V4" s="140"/>
      <c r="W4" s="140"/>
      <c r="X4" s="140"/>
      <c r="Y4" s="140"/>
      <c r="Z4" s="140"/>
      <c r="AA4" s="140"/>
      <c r="AB4" s="141"/>
      <c r="AC4" s="142"/>
      <c r="AD4" s="140"/>
      <c r="AE4" s="140"/>
      <c r="AF4" s="140"/>
      <c r="AG4" s="140"/>
      <c r="AH4" s="140"/>
      <c r="AI4" s="140"/>
      <c r="AJ4" s="140"/>
      <c r="AK4" s="140"/>
      <c r="AL4" s="140"/>
      <c r="AM4" s="140"/>
      <c r="AN4" s="140"/>
      <c r="AO4" s="141"/>
      <c r="AP4" s="140"/>
      <c r="AQ4" s="140"/>
      <c r="AR4" s="140"/>
      <c r="AS4" s="140"/>
      <c r="AT4" s="140"/>
      <c r="AU4" s="140"/>
      <c r="AV4" s="140"/>
      <c r="AW4" s="140"/>
      <c r="AX4" s="140"/>
      <c r="AY4" s="142"/>
      <c r="AZ4" s="143"/>
      <c r="BA4" s="143"/>
      <c r="BB4" s="143"/>
      <c r="BC4" s="143"/>
      <c r="BD4" s="143"/>
      <c r="BE4" s="143"/>
      <c r="BF4" s="143"/>
      <c r="BG4" s="143"/>
      <c r="BH4" s="143"/>
      <c r="BI4" s="143"/>
      <c r="BJ4" s="143"/>
      <c r="BK4" s="143"/>
      <c r="BL4" s="143"/>
      <c r="BM4" s="143"/>
      <c r="BN4" s="143"/>
      <c r="BO4" s="143"/>
      <c r="BP4" s="141"/>
      <c r="BQ4" s="140"/>
      <c r="BR4" s="140"/>
      <c r="BS4" s="140"/>
      <c r="BT4" s="140"/>
      <c r="BU4" s="140"/>
      <c r="BV4" s="140"/>
      <c r="BW4" s="140"/>
      <c r="BX4" s="140"/>
      <c r="BY4" s="140"/>
      <c r="BZ4" s="140"/>
      <c r="CA4" s="142"/>
      <c r="CB4" s="140"/>
      <c r="CC4" s="140"/>
      <c r="CD4" s="140"/>
      <c r="CE4" s="140"/>
      <c r="CF4" s="144"/>
      <c r="CG4" s="140"/>
      <c r="CH4" s="140"/>
      <c r="CI4" s="140"/>
      <c r="CJ4" s="140"/>
      <c r="CK4" s="140"/>
      <c r="CL4" s="140"/>
      <c r="CM4" s="140"/>
      <c r="CN4" s="144"/>
      <c r="CO4" s="219"/>
      <c r="CP4" s="145"/>
      <c r="CQ4" s="140"/>
      <c r="CR4" s="140"/>
      <c r="CS4" s="140"/>
      <c r="CT4" s="140"/>
      <c r="CU4" s="144"/>
      <c r="CV4" s="140"/>
      <c r="CW4" s="140"/>
      <c r="CX4" s="140"/>
      <c r="CY4" s="222"/>
      <c r="CZ4" s="140"/>
      <c r="DA4" s="140"/>
      <c r="DB4" s="140"/>
      <c r="DC4" s="140"/>
      <c r="DD4" s="140"/>
      <c r="DE4" s="140"/>
      <c r="DF4" s="140"/>
      <c r="DG4" s="144"/>
      <c r="DH4" s="140"/>
      <c r="DI4" s="140"/>
      <c r="DJ4" s="140"/>
      <c r="DK4" s="140"/>
      <c r="DL4" s="140"/>
      <c r="DM4" s="140"/>
      <c r="DN4" s="140"/>
      <c r="DO4" s="140"/>
      <c r="DP4" s="140"/>
      <c r="DQ4" s="140"/>
      <c r="DR4" s="140"/>
      <c r="DS4" s="140"/>
      <c r="DT4" s="140"/>
      <c r="DU4" s="146"/>
      <c r="DV4" s="146"/>
      <c r="DW4" s="146"/>
      <c r="DX4" s="146"/>
      <c r="DY4" s="146"/>
      <c r="DZ4" s="146"/>
      <c r="EA4" s="146"/>
      <c r="EB4" s="146"/>
      <c r="EC4" s="146"/>
      <c r="ED4" s="146"/>
      <c r="EE4" s="146"/>
      <c r="EF4" s="146"/>
      <c r="EG4" s="146"/>
      <c r="EH4" s="13"/>
      <c r="EI4" s="742" t="s">
        <v>736</v>
      </c>
      <c r="EJ4" s="742"/>
      <c r="EK4" s="742"/>
      <c r="EL4" s="742"/>
      <c r="EM4" s="742"/>
      <c r="EN4" s="742"/>
      <c r="EO4" s="742"/>
      <c r="EP4" s="742"/>
      <c r="EQ4" s="742"/>
      <c r="ER4" s="148"/>
      <c r="ES4" s="148"/>
      <c r="ET4" s="148"/>
      <c r="EU4" s="155"/>
      <c r="EV4" s="155"/>
      <c r="EW4" s="155"/>
      <c r="EX4" s="155"/>
      <c r="EY4" s="155"/>
      <c r="EZ4" s="155"/>
      <c r="FA4" s="155"/>
      <c r="FB4" s="155"/>
      <c r="FC4" s="155"/>
      <c r="FD4" s="155"/>
      <c r="FE4" s="155"/>
      <c r="FF4" s="155"/>
      <c r="FG4" s="155"/>
      <c r="FH4" s="155"/>
      <c r="FI4" s="155"/>
      <c r="FJ4" s="155"/>
      <c r="FK4" s="155"/>
      <c r="FL4" s="155"/>
      <c r="FM4" s="155"/>
      <c r="FN4" s="155"/>
      <c r="FO4" s="155"/>
      <c r="FP4" s="155"/>
      <c r="FQ4" s="155"/>
      <c r="FR4" s="155"/>
      <c r="FS4" s="155"/>
      <c r="FT4" s="155"/>
      <c r="FU4" s="155"/>
      <c r="FV4" s="155"/>
      <c r="FW4" s="155"/>
      <c r="FX4" s="156"/>
      <c r="FY4" s="156"/>
      <c r="FZ4" s="156"/>
      <c r="GA4" s="156"/>
      <c r="GB4" s="156"/>
      <c r="GC4" s="156"/>
      <c r="GD4" s="156"/>
      <c r="GE4" s="156"/>
      <c r="GF4" s="155"/>
      <c r="GG4" s="155"/>
      <c r="GH4" s="155"/>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59"/>
      <c r="HY4" s="12"/>
      <c r="HZ4" s="12"/>
      <c r="IA4" s="12"/>
      <c r="IB4" s="12"/>
      <c r="IC4" s="12"/>
      <c r="ID4" s="12"/>
      <c r="IE4" s="12"/>
      <c r="IF4" s="12"/>
      <c r="IG4" s="12"/>
      <c r="IH4" s="12"/>
      <c r="II4" s="12"/>
      <c r="IJ4" s="12"/>
      <c r="IK4" s="12"/>
      <c r="IL4" s="12"/>
      <c r="IM4" s="12"/>
      <c r="IN4" s="12"/>
      <c r="IO4" s="12"/>
      <c r="IP4" s="12"/>
      <c r="IQ4" s="12"/>
      <c r="IR4" s="12"/>
      <c r="IS4" s="12"/>
      <c r="IT4" s="12"/>
      <c r="IU4" s="12"/>
      <c r="IV4" s="157"/>
      <c r="IW4" s="12"/>
      <c r="IX4" s="12"/>
      <c r="IY4" s="12"/>
      <c r="IZ4" s="12"/>
      <c r="JA4" s="12"/>
      <c r="JB4" s="12"/>
      <c r="JC4" s="12"/>
      <c r="JD4" s="12"/>
      <c r="JE4" s="158"/>
      <c r="JF4" s="12"/>
      <c r="JG4" s="12"/>
      <c r="JH4" s="12"/>
      <c r="JI4" s="12"/>
      <c r="JJ4" s="12"/>
      <c r="JK4" s="12"/>
      <c r="JL4" s="12"/>
      <c r="JM4" s="12"/>
      <c r="JN4" s="12"/>
      <c r="JO4" s="12"/>
      <c r="JP4" s="12"/>
      <c r="JQ4" s="12"/>
      <c r="JR4" s="12"/>
      <c r="JS4" s="12"/>
      <c r="JT4" s="12"/>
      <c r="JU4" s="12"/>
      <c r="JV4" s="12"/>
      <c r="JW4" s="12"/>
      <c r="JX4" s="12"/>
      <c r="JY4" s="12"/>
      <c r="JZ4" s="12"/>
      <c r="KA4" s="12"/>
      <c r="KB4" s="12"/>
      <c r="KC4" s="158"/>
      <c r="KD4" s="159"/>
      <c r="KE4" s="158"/>
      <c r="KF4" s="158"/>
      <c r="KG4" s="158"/>
      <c r="KH4" s="12"/>
      <c r="KI4" s="12"/>
      <c r="KJ4" s="12"/>
      <c r="KK4" s="157"/>
      <c r="KL4" s="158"/>
      <c r="KM4" s="158"/>
      <c r="KN4" s="158"/>
      <c r="KO4" s="158"/>
      <c r="KP4" s="158"/>
      <c r="KQ4" s="158"/>
      <c r="KR4" s="158"/>
      <c r="KS4" s="158"/>
      <c r="KT4" s="157"/>
      <c r="KU4" s="158"/>
      <c r="KV4" s="158"/>
      <c r="KW4" s="158"/>
      <c r="KX4" s="157"/>
      <c r="KY4" s="158"/>
      <c r="KZ4" s="158"/>
      <c r="LA4" s="158"/>
      <c r="LB4" s="158"/>
      <c r="LC4" s="158"/>
      <c r="LD4" s="158"/>
      <c r="LE4" s="158"/>
      <c r="LF4" s="158"/>
      <c r="LG4" s="158"/>
      <c r="LH4" s="158"/>
      <c r="LI4" s="189"/>
      <c r="LJ4" s="159"/>
      <c r="LK4" s="12"/>
      <c r="LL4" s="12"/>
      <c r="LM4" s="12"/>
      <c r="LN4" s="12"/>
      <c r="LO4" s="12"/>
      <c r="LP4" s="12"/>
      <c r="LQ4" s="12"/>
      <c r="LR4" s="12"/>
      <c r="LS4" s="12"/>
      <c r="LT4" s="12"/>
      <c r="LU4" s="12"/>
      <c r="LV4" s="12"/>
      <c r="LW4" s="12"/>
      <c r="LX4" s="12"/>
      <c r="LY4" s="12"/>
      <c r="LZ4" s="159"/>
      <c r="MA4" s="12"/>
      <c r="MB4" s="12"/>
      <c r="MC4" s="12"/>
      <c r="MD4" s="12"/>
      <c r="ME4" s="12"/>
      <c r="MF4" s="12"/>
      <c r="MG4" s="12"/>
      <c r="MH4" s="12"/>
      <c r="MI4" s="12"/>
      <c r="MJ4" s="12"/>
      <c r="MK4" s="12"/>
      <c r="ML4" s="12"/>
      <c r="MM4" s="12"/>
      <c r="MN4" s="12"/>
      <c r="MO4" s="12"/>
      <c r="MP4" s="12"/>
      <c r="MQ4" s="12"/>
      <c r="MR4" s="12"/>
      <c r="MS4" s="12"/>
      <c r="MT4" s="12"/>
      <c r="MU4" s="12"/>
      <c r="MV4" s="12"/>
      <c r="MW4" s="12"/>
      <c r="MX4" s="12"/>
      <c r="MY4" s="12"/>
      <c r="MZ4" s="12"/>
      <c r="NA4" s="12"/>
      <c r="NB4" s="12"/>
      <c r="NC4" s="12"/>
      <c r="NF4" s="160"/>
    </row>
    <row r="5" spans="1:370" ht="28.5" customHeight="1" thickTop="1" thickBot="1" x14ac:dyDescent="0.45">
      <c r="A5" s="14"/>
      <c r="B5" s="14"/>
      <c r="C5" s="14"/>
      <c r="D5" s="14"/>
      <c r="E5" s="14"/>
      <c r="F5" s="14"/>
      <c r="G5" s="743" t="s">
        <v>737</v>
      </c>
      <c r="H5" s="743"/>
      <c r="I5" s="743"/>
      <c r="J5" s="743"/>
      <c r="K5" s="743"/>
      <c r="L5" s="743"/>
      <c r="M5" s="743"/>
      <c r="N5" s="743"/>
      <c r="O5" s="743"/>
      <c r="P5" s="743"/>
      <c r="Q5" s="743"/>
      <c r="R5" s="743"/>
      <c r="S5" s="743"/>
      <c r="T5" s="743"/>
      <c r="U5" s="743"/>
      <c r="V5" s="743"/>
      <c r="W5" s="743"/>
      <c r="X5" s="743"/>
      <c r="Y5" s="743"/>
      <c r="Z5" s="743"/>
      <c r="AA5" s="743"/>
      <c r="AB5" s="743"/>
      <c r="AC5" s="743"/>
      <c r="AD5" s="743"/>
      <c r="AE5" s="743"/>
      <c r="AF5" s="743"/>
      <c r="AG5" s="743"/>
      <c r="AH5" s="743"/>
      <c r="AI5" s="743"/>
      <c r="AJ5" s="743"/>
      <c r="AK5" s="743"/>
      <c r="AL5" s="743"/>
      <c r="AM5" s="743"/>
      <c r="AN5" s="743"/>
      <c r="AO5" s="743"/>
      <c r="AP5" s="743"/>
      <c r="AQ5" s="743"/>
      <c r="AR5" s="743"/>
      <c r="AS5" s="743"/>
      <c r="AT5" s="743"/>
      <c r="AU5" s="743"/>
      <c r="AV5" s="743"/>
      <c r="AW5" s="743"/>
      <c r="AX5" s="743"/>
      <c r="AY5" s="743"/>
      <c r="AZ5" s="743"/>
      <c r="BA5" s="743"/>
      <c r="BB5" s="743"/>
      <c r="BC5" s="743"/>
      <c r="BD5" s="743"/>
      <c r="BE5" s="743"/>
      <c r="BF5" s="743"/>
      <c r="BG5" s="743"/>
      <c r="BH5" s="743"/>
      <c r="BI5" s="743"/>
      <c r="BJ5" s="743"/>
      <c r="BK5" s="743"/>
      <c r="BL5" s="743"/>
      <c r="BM5" s="743"/>
      <c r="BN5" s="743"/>
      <c r="BO5" s="743"/>
      <c r="BP5" s="743"/>
      <c r="BQ5" s="743"/>
      <c r="BR5" s="743"/>
      <c r="BS5" s="743"/>
      <c r="BT5" s="743"/>
      <c r="BU5" s="743"/>
      <c r="BV5" s="743"/>
      <c r="BW5" s="743"/>
      <c r="BX5" s="743"/>
      <c r="BY5" s="743"/>
      <c r="BZ5" s="743"/>
      <c r="CA5" s="743"/>
      <c r="CB5" s="743"/>
      <c r="CC5" s="743"/>
      <c r="CD5" s="743"/>
      <c r="CE5" s="743"/>
      <c r="CF5" s="744" t="s">
        <v>738</v>
      </c>
      <c r="CG5" s="744"/>
      <c r="CH5" s="744"/>
      <c r="CI5" s="744"/>
      <c r="CJ5" s="744"/>
      <c r="CK5" s="744"/>
      <c r="CL5" s="744"/>
      <c r="CM5" s="744"/>
      <c r="CN5" s="744"/>
      <c r="CO5" s="744"/>
      <c r="CP5" s="744"/>
      <c r="CQ5" s="744"/>
      <c r="CR5" s="744"/>
      <c r="CS5" s="744"/>
      <c r="CT5" s="744"/>
      <c r="CU5" s="744"/>
      <c r="CV5" s="744"/>
      <c r="CW5" s="744"/>
      <c r="CX5" s="744"/>
      <c r="CY5" s="744"/>
      <c r="CZ5" s="744"/>
      <c r="DA5" s="744"/>
      <c r="DB5" s="744"/>
      <c r="DC5" s="744"/>
      <c r="DD5" s="744"/>
      <c r="DE5" s="744"/>
      <c r="DF5" s="744"/>
      <c r="DG5" s="744"/>
      <c r="DH5" s="744"/>
      <c r="DI5" s="744"/>
      <c r="DJ5" s="744"/>
      <c r="DK5" s="744"/>
      <c r="DL5" s="744"/>
      <c r="DM5" s="744"/>
      <c r="DN5" s="744"/>
      <c r="DO5" s="744"/>
      <c r="DP5" s="744"/>
      <c r="DQ5" s="744"/>
      <c r="DR5" s="744"/>
      <c r="DS5" s="744"/>
      <c r="DT5" s="744"/>
      <c r="DU5" s="744"/>
      <c r="DV5" s="744"/>
      <c r="DW5" s="744"/>
      <c r="DX5" s="744"/>
      <c r="DY5" s="744"/>
      <c r="DZ5" s="744"/>
      <c r="EA5" s="744"/>
      <c r="EB5" s="744"/>
      <c r="EC5" s="744"/>
      <c r="ED5" s="744"/>
      <c r="EE5" s="744"/>
      <c r="EF5" s="744"/>
      <c r="EG5" s="744"/>
      <c r="EH5" s="343"/>
      <c r="EI5" s="767" t="s">
        <v>737</v>
      </c>
      <c r="EJ5" s="767"/>
      <c r="EK5" s="767"/>
      <c r="EL5" s="767"/>
      <c r="EM5" s="767"/>
      <c r="EN5" s="767"/>
      <c r="EO5" s="767"/>
      <c r="EP5" s="767"/>
      <c r="EQ5" s="767"/>
      <c r="ER5" s="767"/>
      <c r="ES5" s="767"/>
      <c r="ET5" s="767"/>
      <c r="EU5" s="767"/>
      <c r="EV5" s="767"/>
      <c r="EW5" s="767"/>
      <c r="EX5" s="767"/>
      <c r="EY5" s="767"/>
      <c r="EZ5" s="767"/>
      <c r="FA5" s="767"/>
      <c r="FB5" s="767"/>
      <c r="FC5" s="767"/>
      <c r="FD5" s="767"/>
      <c r="FE5" s="767"/>
      <c r="FF5" s="767"/>
      <c r="FG5" s="767"/>
      <c r="FH5" s="767"/>
      <c r="FI5" s="767"/>
      <c r="FJ5" s="767"/>
      <c r="FK5" s="767"/>
      <c r="FL5" s="767"/>
      <c r="FM5" s="767"/>
      <c r="FN5" s="767"/>
      <c r="FO5" s="767"/>
      <c r="FP5" s="767"/>
      <c r="FQ5" s="767"/>
      <c r="FR5" s="767"/>
      <c r="FS5" s="767"/>
      <c r="FT5" s="767"/>
      <c r="FU5" s="767"/>
      <c r="FV5" s="767"/>
      <c r="FW5" s="767"/>
      <c r="FX5" s="767"/>
      <c r="FY5" s="767"/>
      <c r="FZ5" s="767"/>
      <c r="GA5" s="767"/>
      <c r="GB5" s="767"/>
      <c r="GC5" s="767"/>
      <c r="GD5" s="767"/>
      <c r="GE5" s="767"/>
      <c r="GF5" s="767"/>
      <c r="GG5" s="767"/>
      <c r="GH5" s="767"/>
      <c r="GI5" s="767"/>
      <c r="GJ5" s="767"/>
      <c r="GK5" s="767"/>
      <c r="GL5" s="767"/>
      <c r="GM5" s="767"/>
      <c r="GN5" s="767"/>
      <c r="GO5" s="767"/>
      <c r="GP5" s="767"/>
      <c r="GQ5" s="767"/>
      <c r="GR5" s="767"/>
      <c r="GS5" s="767"/>
      <c r="GT5" s="767"/>
      <c r="GU5" s="767"/>
      <c r="GV5" s="767"/>
      <c r="GW5" s="767"/>
      <c r="GX5" s="767"/>
      <c r="GY5" s="767"/>
      <c r="GZ5" s="767"/>
      <c r="HA5" s="767"/>
      <c r="HB5" s="767"/>
      <c r="HC5" s="767"/>
      <c r="HD5" s="767"/>
      <c r="HE5" s="767"/>
      <c r="HF5" s="767"/>
      <c r="HG5" s="767"/>
      <c r="HH5" s="767"/>
      <c r="HI5" s="767"/>
      <c r="HJ5" s="767"/>
      <c r="HK5" s="767"/>
      <c r="HL5" s="767"/>
      <c r="HM5" s="767"/>
      <c r="HN5" s="767"/>
      <c r="HO5" s="767"/>
      <c r="HP5" s="767"/>
      <c r="HQ5" s="767"/>
      <c r="HR5" s="767"/>
      <c r="HS5" s="767"/>
      <c r="HT5" s="767"/>
      <c r="HU5" s="767"/>
      <c r="HV5" s="767"/>
      <c r="HW5" s="767"/>
      <c r="HX5" s="767"/>
      <c r="HY5" s="767"/>
      <c r="HZ5" s="767"/>
      <c r="IA5" s="767"/>
      <c r="IB5" s="767"/>
      <c r="IC5" s="767"/>
      <c r="ID5" s="767"/>
      <c r="IE5" s="767"/>
      <c r="IF5" s="767"/>
      <c r="IG5" s="767"/>
      <c r="IH5" s="767"/>
      <c r="II5" s="767"/>
      <c r="IJ5" s="767"/>
      <c r="IK5" s="767"/>
      <c r="IL5" s="767"/>
      <c r="IM5" s="767"/>
      <c r="IN5" s="767"/>
      <c r="IO5" s="767"/>
      <c r="IP5" s="767"/>
      <c r="IQ5" s="767"/>
      <c r="IR5" s="767"/>
      <c r="IS5" s="767"/>
      <c r="IT5" s="767"/>
      <c r="IU5" s="767"/>
      <c r="IV5" s="767"/>
      <c r="IW5" s="767"/>
      <c r="IX5" s="767"/>
      <c r="IY5" s="767"/>
      <c r="IZ5" s="767"/>
      <c r="JA5" s="767"/>
      <c r="JB5" s="767"/>
      <c r="JC5" s="767"/>
      <c r="JD5" s="767"/>
      <c r="JE5" s="767"/>
      <c r="JF5" s="767"/>
      <c r="JG5" s="767"/>
      <c r="JH5" s="767"/>
      <c r="JI5" s="767"/>
      <c r="JJ5" s="767"/>
      <c r="JK5" s="767"/>
      <c r="JL5" s="767"/>
      <c r="JM5" s="767"/>
      <c r="JN5" s="767"/>
      <c r="JO5" s="767"/>
      <c r="JP5" s="767"/>
      <c r="JQ5" s="767"/>
      <c r="JR5" s="767"/>
      <c r="JS5" s="767"/>
      <c r="JT5" s="767"/>
      <c r="JU5" s="767"/>
      <c r="JV5" s="767"/>
      <c r="JW5" s="767"/>
      <c r="JX5" s="767"/>
      <c r="JY5" s="767"/>
      <c r="JZ5" s="767"/>
      <c r="KA5" s="767"/>
      <c r="KB5" s="767"/>
      <c r="KC5" s="767"/>
      <c r="KD5" s="767"/>
      <c r="KE5" s="767"/>
      <c r="KF5" s="767"/>
      <c r="KG5" s="767"/>
      <c r="KH5" s="767"/>
      <c r="KI5" s="767"/>
      <c r="KJ5" s="344"/>
      <c r="KK5" s="790" t="s">
        <v>338</v>
      </c>
      <c r="KL5" s="790"/>
      <c r="KM5" s="790"/>
      <c r="KN5" s="790"/>
      <c r="KO5" s="790"/>
      <c r="KP5" s="790"/>
      <c r="KQ5" s="790"/>
      <c r="KR5" s="790"/>
      <c r="KS5" s="790"/>
      <c r="KT5" s="790"/>
      <c r="KU5" s="790"/>
      <c r="KV5" s="790"/>
      <c r="KW5" s="790"/>
      <c r="KX5" s="790"/>
      <c r="KY5" s="790"/>
      <c r="KZ5" s="790"/>
      <c r="LA5" s="790"/>
      <c r="LB5" s="790"/>
      <c r="LC5" s="790"/>
      <c r="LD5" s="790"/>
      <c r="LE5" s="790"/>
      <c r="LF5" s="790"/>
      <c r="LG5" s="790"/>
      <c r="LH5" s="790"/>
      <c r="LI5" s="790"/>
      <c r="LJ5" s="790"/>
      <c r="LK5" s="790"/>
      <c r="LL5" s="790"/>
      <c r="LM5" s="790"/>
      <c r="LN5" s="790"/>
      <c r="LO5" s="790"/>
      <c r="LP5" s="790"/>
      <c r="LQ5" s="790"/>
      <c r="LR5" s="790"/>
      <c r="LS5" s="790"/>
      <c r="LT5" s="790"/>
      <c r="LU5" s="790"/>
      <c r="LV5" s="790"/>
      <c r="LW5" s="790"/>
      <c r="LX5" s="790"/>
      <c r="LY5" s="790"/>
      <c r="LZ5" s="790"/>
      <c r="MA5" s="790"/>
      <c r="MB5" s="790"/>
      <c r="MC5" s="790"/>
      <c r="MD5" s="790"/>
      <c r="ME5" s="790"/>
      <c r="MF5" s="790"/>
      <c r="MG5" s="790"/>
      <c r="MH5" s="790"/>
      <c r="MI5" s="790"/>
      <c r="MJ5" s="790"/>
      <c r="MK5" s="790"/>
      <c r="ML5" s="790"/>
      <c r="MM5" s="790"/>
      <c r="MN5" s="790"/>
      <c r="MO5" s="790"/>
      <c r="MP5" s="790"/>
      <c r="MQ5" s="790"/>
      <c r="MR5" s="790"/>
      <c r="MS5" s="790"/>
      <c r="MT5" s="790"/>
      <c r="MU5" s="790"/>
      <c r="MV5" s="790"/>
      <c r="MW5" s="790"/>
      <c r="MX5" s="790"/>
      <c r="MY5" s="790"/>
      <c r="MZ5" s="790"/>
      <c r="NA5" s="790"/>
      <c r="NB5" s="790"/>
      <c r="NC5" s="790"/>
      <c r="ND5" s="790"/>
      <c r="NE5" s="790"/>
      <c r="NF5" s="15"/>
    </row>
    <row r="6" spans="1:370" s="18" customFormat="1" ht="25.5" x14ac:dyDescent="0.4">
      <c r="A6" s="16"/>
      <c r="B6" s="16"/>
      <c r="C6" s="16"/>
      <c r="D6" s="16"/>
      <c r="E6" s="16"/>
      <c r="F6" s="16"/>
      <c r="G6" s="720" t="s">
        <v>739</v>
      </c>
      <c r="H6" s="720"/>
      <c r="I6" s="720"/>
      <c r="J6" s="720"/>
      <c r="K6" s="720"/>
      <c r="L6" s="720"/>
      <c r="M6" s="720"/>
      <c r="N6" s="720"/>
      <c r="O6" s="720"/>
      <c r="P6" s="720"/>
      <c r="Q6" s="720"/>
      <c r="R6" s="720"/>
      <c r="S6" s="720"/>
      <c r="T6" s="720"/>
      <c r="U6" s="720"/>
      <c r="V6" s="720"/>
      <c r="W6" s="720"/>
      <c r="X6" s="720"/>
      <c r="Y6" s="720"/>
      <c r="Z6" s="720"/>
      <c r="AA6" s="720"/>
      <c r="AB6" s="720"/>
      <c r="AC6" s="751" t="s">
        <v>740</v>
      </c>
      <c r="AD6" s="751"/>
      <c r="AE6" s="751"/>
      <c r="AF6" s="751"/>
      <c r="AG6" s="751"/>
      <c r="AH6" s="751"/>
      <c r="AI6" s="751"/>
      <c r="AJ6" s="751"/>
      <c r="AK6" s="751"/>
      <c r="AL6" s="751"/>
      <c r="AM6" s="751"/>
      <c r="AN6" s="751"/>
      <c r="AO6" s="751"/>
      <c r="AP6" s="745" t="s">
        <v>741</v>
      </c>
      <c r="AQ6" s="745"/>
      <c r="AR6" s="745"/>
      <c r="AS6" s="745"/>
      <c r="AT6" s="745"/>
      <c r="AU6" s="745"/>
      <c r="AV6" s="745"/>
      <c r="AW6" s="745"/>
      <c r="AX6" s="745"/>
      <c r="AY6" s="746" t="s">
        <v>742</v>
      </c>
      <c r="AZ6" s="746"/>
      <c r="BA6" s="746"/>
      <c r="BB6" s="746"/>
      <c r="BC6" s="746"/>
      <c r="BD6" s="746"/>
      <c r="BE6" s="746"/>
      <c r="BF6" s="746"/>
      <c r="BG6" s="746"/>
      <c r="BH6" s="746"/>
      <c r="BI6" s="746"/>
      <c r="BJ6" s="746"/>
      <c r="BK6" s="746"/>
      <c r="BL6" s="746"/>
      <c r="BM6" s="746"/>
      <c r="BN6" s="746"/>
      <c r="BO6" s="746"/>
      <c r="BP6" s="746"/>
      <c r="BQ6" s="733" t="s">
        <v>743</v>
      </c>
      <c r="BR6" s="733"/>
      <c r="BS6" s="733"/>
      <c r="BT6" s="733"/>
      <c r="BU6" s="733"/>
      <c r="BV6" s="733"/>
      <c r="BW6" s="733"/>
      <c r="BX6" s="733"/>
      <c r="BY6" s="733"/>
      <c r="BZ6" s="733"/>
      <c r="CA6" s="747" t="s">
        <v>744</v>
      </c>
      <c r="CB6" s="747"/>
      <c r="CC6" s="747"/>
      <c r="CD6" s="747"/>
      <c r="CE6" s="747"/>
      <c r="CF6" s="748" t="s">
        <v>739</v>
      </c>
      <c r="CG6" s="748"/>
      <c r="CH6" s="748"/>
      <c r="CI6" s="748"/>
      <c r="CJ6" s="748"/>
      <c r="CK6" s="748"/>
      <c r="CL6" s="748"/>
      <c r="CM6" s="748"/>
      <c r="CN6" s="748" t="s">
        <v>740</v>
      </c>
      <c r="CO6" s="748"/>
      <c r="CP6" s="758" t="s">
        <v>745</v>
      </c>
      <c r="CQ6" s="758"/>
      <c r="CR6" s="758"/>
      <c r="CS6" s="758"/>
      <c r="CT6" s="758"/>
      <c r="CU6" s="749" t="s">
        <v>746</v>
      </c>
      <c r="CV6" s="749"/>
      <c r="CW6" s="749"/>
      <c r="CX6" s="749"/>
      <c r="CY6" s="749"/>
      <c r="CZ6" s="750" t="s">
        <v>747</v>
      </c>
      <c r="DA6" s="750"/>
      <c r="DB6" s="750"/>
      <c r="DC6" s="750"/>
      <c r="DD6" s="750"/>
      <c r="DE6" s="750"/>
      <c r="DF6" s="750"/>
      <c r="DG6" s="748" t="s">
        <v>744</v>
      </c>
      <c r="DH6" s="748"/>
      <c r="DI6" s="748"/>
      <c r="DJ6" s="748"/>
      <c r="DK6" s="748"/>
      <c r="DL6" s="748"/>
      <c r="DM6" s="748"/>
      <c r="DN6" s="748"/>
      <c r="DO6" s="748"/>
      <c r="DP6" s="748"/>
      <c r="DQ6" s="748"/>
      <c r="DR6" s="748"/>
      <c r="DS6" s="748"/>
      <c r="DT6" s="748"/>
      <c r="DU6" s="748"/>
      <c r="DV6" s="748"/>
      <c r="DW6" s="748"/>
      <c r="DX6" s="748"/>
      <c r="DY6" s="748"/>
      <c r="DZ6" s="748"/>
      <c r="EA6" s="748"/>
      <c r="EB6" s="748"/>
      <c r="EC6" s="748"/>
      <c r="ED6" s="748"/>
      <c r="EE6" s="748"/>
      <c r="EF6" s="748"/>
      <c r="EG6" s="748"/>
      <c r="EH6" s="167"/>
      <c r="EI6" s="710" t="s">
        <v>740</v>
      </c>
      <c r="EJ6" s="710"/>
      <c r="EK6" s="710"/>
      <c r="EL6" s="710"/>
      <c r="EM6" s="710"/>
      <c r="EN6" s="710"/>
      <c r="EO6" s="710"/>
      <c r="EP6" s="710"/>
      <c r="EQ6" s="710"/>
      <c r="ER6" s="710"/>
      <c r="ES6" s="710"/>
      <c r="ET6" s="710"/>
      <c r="EU6" s="705" t="s">
        <v>741</v>
      </c>
      <c r="EV6" s="705"/>
      <c r="EW6" s="705"/>
      <c r="EX6" s="705"/>
      <c r="EY6" s="705"/>
      <c r="EZ6" s="705"/>
      <c r="FA6" s="705"/>
      <c r="FB6" s="705"/>
      <c r="FC6" s="705"/>
      <c r="FD6" s="705"/>
      <c r="FE6" s="705"/>
      <c r="FF6" s="705"/>
      <c r="FG6" s="705"/>
      <c r="FH6" s="705"/>
      <c r="FI6" s="705"/>
      <c r="FJ6" s="705"/>
      <c r="FK6" s="705"/>
      <c r="FL6" s="705"/>
      <c r="FM6" s="705"/>
      <c r="FN6" s="705"/>
      <c r="FO6" s="705"/>
      <c r="FP6" s="705"/>
      <c r="FQ6" s="705"/>
      <c r="FR6" s="705"/>
      <c r="FS6" s="705"/>
      <c r="FT6" s="705"/>
      <c r="FU6" s="705"/>
      <c r="FV6" s="705"/>
      <c r="FW6" s="705"/>
      <c r="FX6" s="705"/>
      <c r="FY6" s="705"/>
      <c r="FZ6" s="705"/>
      <c r="GA6" s="705"/>
      <c r="GB6" s="705"/>
      <c r="GC6" s="705"/>
      <c r="GD6" s="705"/>
      <c r="GE6" s="705"/>
      <c r="GF6" s="705"/>
      <c r="GG6" s="705"/>
      <c r="GH6" s="705"/>
      <c r="GI6" s="705"/>
      <c r="GJ6" s="705"/>
      <c r="GK6" s="705"/>
      <c r="GL6" s="705"/>
      <c r="GM6" s="705"/>
      <c r="GN6" s="705"/>
      <c r="GO6" s="705"/>
      <c r="GP6" s="705"/>
      <c r="GQ6" s="705"/>
      <c r="GR6" s="705"/>
      <c r="GS6" s="705"/>
      <c r="GT6" s="705"/>
      <c r="GU6" s="705"/>
      <c r="GV6" s="705"/>
      <c r="GW6" s="705"/>
      <c r="GX6" s="705"/>
      <c r="GY6" s="705"/>
      <c r="GZ6" s="705"/>
      <c r="HA6" s="705"/>
      <c r="HB6" s="705"/>
      <c r="HC6" s="705"/>
      <c r="HD6" s="705"/>
      <c r="HE6" s="705"/>
      <c r="HF6" s="705"/>
      <c r="HG6" s="705"/>
      <c r="HH6" s="705"/>
      <c r="HI6" s="705"/>
      <c r="HJ6" s="705"/>
      <c r="HK6" s="705"/>
      <c r="HL6" s="705"/>
      <c r="HM6" s="705"/>
      <c r="HN6" s="705"/>
      <c r="HO6" s="705"/>
      <c r="HP6" s="705"/>
      <c r="HQ6" s="705"/>
      <c r="HR6" s="705"/>
      <c r="HS6" s="705"/>
      <c r="HT6" s="705"/>
      <c r="HU6" s="705"/>
      <c r="HV6" s="705"/>
      <c r="HW6" s="705"/>
      <c r="HX6" s="705"/>
      <c r="HY6" s="709" t="s">
        <v>748</v>
      </c>
      <c r="HZ6" s="709"/>
      <c r="IA6" s="709"/>
      <c r="IB6" s="709"/>
      <c r="IC6" s="709"/>
      <c r="ID6" s="709"/>
      <c r="IE6" s="709"/>
      <c r="IF6" s="709"/>
      <c r="IG6" s="709"/>
      <c r="IH6" s="709"/>
      <c r="II6" s="709"/>
      <c r="IJ6" s="709"/>
      <c r="IK6" s="709"/>
      <c r="IL6" s="709"/>
      <c r="IM6" s="709"/>
      <c r="IN6" s="709"/>
      <c r="IO6" s="709"/>
      <c r="IP6" s="709"/>
      <c r="IQ6" s="709"/>
      <c r="IR6" s="709"/>
      <c r="IS6" s="709"/>
      <c r="IT6" s="709"/>
      <c r="IU6" s="709"/>
      <c r="IV6" s="709" t="s">
        <v>743</v>
      </c>
      <c r="IW6" s="709"/>
      <c r="IX6" s="709"/>
      <c r="IY6" s="709"/>
      <c r="IZ6" s="709"/>
      <c r="JA6" s="709"/>
      <c r="JB6" s="709"/>
      <c r="JC6" s="709"/>
      <c r="JD6" s="709"/>
      <c r="JE6" s="709"/>
      <c r="JF6" s="709"/>
      <c r="JG6" s="709"/>
      <c r="JH6" s="709"/>
      <c r="JI6" s="709"/>
      <c r="JJ6" s="709"/>
      <c r="JK6" s="709"/>
      <c r="JL6" s="709"/>
      <c r="JM6" s="709"/>
      <c r="JN6" s="709"/>
      <c r="JO6" s="709"/>
      <c r="JP6" s="709"/>
      <c r="JQ6" s="161"/>
      <c r="JR6" s="161"/>
      <c r="JS6" s="161"/>
      <c r="JT6" s="161"/>
      <c r="JU6" s="161"/>
      <c r="JV6" s="161"/>
      <c r="JW6" s="161"/>
      <c r="JX6" s="161"/>
      <c r="JY6" s="161"/>
      <c r="JZ6" s="161"/>
      <c r="KA6" s="161"/>
      <c r="KB6" s="161"/>
      <c r="KC6" s="255"/>
      <c r="KD6" s="227"/>
      <c r="KE6" s="710" t="s">
        <v>749</v>
      </c>
      <c r="KF6" s="710"/>
      <c r="KG6" s="710"/>
      <c r="KH6" s="710"/>
      <c r="KI6" s="710"/>
      <c r="KJ6" s="710"/>
      <c r="KK6" s="754" t="s">
        <v>740</v>
      </c>
      <c r="KL6" s="754"/>
      <c r="KM6" s="754"/>
      <c r="KN6" s="754"/>
      <c r="KO6" s="754"/>
      <c r="KP6" s="754"/>
      <c r="KQ6" s="754"/>
      <c r="KR6" s="754"/>
      <c r="KS6" s="754"/>
      <c r="KT6" s="711" t="s">
        <v>741</v>
      </c>
      <c r="KU6" s="711"/>
      <c r="KV6" s="711"/>
      <c r="KW6" s="711"/>
      <c r="KX6" s="712" t="s">
        <v>746</v>
      </c>
      <c r="KY6" s="712"/>
      <c r="KZ6" s="712"/>
      <c r="LA6" s="712"/>
      <c r="LB6" s="712"/>
      <c r="LC6" s="712"/>
      <c r="LD6" s="712"/>
      <c r="LE6" s="712"/>
      <c r="LF6" s="712"/>
      <c r="LG6" s="712"/>
      <c r="LH6" s="712"/>
      <c r="LI6" s="712"/>
      <c r="LJ6" s="712"/>
      <c r="LK6" s="713" t="s">
        <v>747</v>
      </c>
      <c r="LL6" s="713"/>
      <c r="LM6" s="713"/>
      <c r="LN6" s="713"/>
      <c r="LO6" s="713"/>
      <c r="LP6" s="713"/>
      <c r="LQ6" s="713"/>
      <c r="LR6" s="713"/>
      <c r="LS6" s="713"/>
      <c r="LT6" s="713"/>
      <c r="LU6" s="713"/>
      <c r="LV6" s="713"/>
      <c r="LW6" s="713"/>
      <c r="LX6" s="713"/>
      <c r="LY6" s="713"/>
      <c r="LZ6" s="714"/>
      <c r="MA6" s="772"/>
      <c r="MB6" s="754"/>
      <c r="MC6" s="754"/>
      <c r="MD6" s="754"/>
      <c r="ME6" s="754"/>
      <c r="MF6" s="754"/>
      <c r="MG6" s="754"/>
      <c r="MH6" s="754"/>
      <c r="MI6" s="754"/>
      <c r="MJ6" s="754"/>
      <c r="MK6" s="754"/>
      <c r="ML6" s="754"/>
      <c r="MM6" s="754"/>
      <c r="MN6" s="754"/>
      <c r="MO6" s="754"/>
      <c r="MP6" s="754"/>
      <c r="MQ6" s="754"/>
      <c r="MR6" s="754"/>
      <c r="MS6" s="754"/>
      <c r="MT6" s="754"/>
      <c r="MU6" s="754"/>
      <c r="MV6" s="754"/>
      <c r="MW6" s="754"/>
      <c r="MX6" s="754"/>
      <c r="MY6" s="754"/>
      <c r="MZ6" s="754"/>
      <c r="NA6" s="754"/>
      <c r="NB6" s="754"/>
      <c r="NC6" s="754"/>
      <c r="ND6" s="754"/>
      <c r="NE6" s="754"/>
      <c r="NF6" s="17"/>
    </row>
    <row r="7" spans="1:370" ht="20.25" customHeight="1" x14ac:dyDescent="0.4">
      <c r="A7" s="19"/>
      <c r="B7" s="19"/>
      <c r="C7" s="19"/>
      <c r="D7" s="19"/>
      <c r="E7" s="19"/>
      <c r="F7" s="19"/>
      <c r="G7" s="719" t="s">
        <v>750</v>
      </c>
      <c r="H7" s="719"/>
      <c r="I7" s="719"/>
      <c r="J7" s="719"/>
      <c r="K7" s="719"/>
      <c r="L7" s="719"/>
      <c r="M7" s="719"/>
      <c r="N7" s="719" t="s">
        <v>751</v>
      </c>
      <c r="O7" s="719"/>
      <c r="P7" s="719"/>
      <c r="Q7" s="719"/>
      <c r="R7" s="719"/>
      <c r="S7" s="719"/>
      <c r="T7" s="719"/>
      <c r="U7" s="734" t="s">
        <v>752</v>
      </c>
      <c r="V7" s="735" t="s">
        <v>753</v>
      </c>
      <c r="W7" s="735"/>
      <c r="X7" s="735" t="s">
        <v>754</v>
      </c>
      <c r="Y7" s="735"/>
      <c r="Z7" s="735"/>
      <c r="AA7" s="735"/>
      <c r="AB7" s="735"/>
      <c r="AC7" s="721" t="s">
        <v>750</v>
      </c>
      <c r="AD7" s="721"/>
      <c r="AE7" s="721"/>
      <c r="AF7" s="721"/>
      <c r="AG7" s="721"/>
      <c r="AH7" s="721"/>
      <c r="AI7" s="721"/>
      <c r="AJ7" s="721"/>
      <c r="AK7" s="721"/>
      <c r="AL7" s="721"/>
      <c r="AM7" s="726" t="s">
        <v>755</v>
      </c>
      <c r="AN7" s="726"/>
      <c r="AO7" s="727"/>
      <c r="AP7" s="730" t="s">
        <v>756</v>
      </c>
      <c r="AQ7" s="730"/>
      <c r="AR7" s="730"/>
      <c r="AS7" s="730"/>
      <c r="AT7" s="730"/>
      <c r="AU7" s="730"/>
      <c r="AV7" s="730"/>
      <c r="AW7" s="730"/>
      <c r="AX7" s="731">
        <v>-2</v>
      </c>
      <c r="AY7" s="732" t="s">
        <v>756</v>
      </c>
      <c r="AZ7" s="732"/>
      <c r="BA7" s="732"/>
      <c r="BB7" s="752" t="s">
        <v>751</v>
      </c>
      <c r="BC7" s="752"/>
      <c r="BD7" s="752"/>
      <c r="BE7" s="752"/>
      <c r="BF7" s="752"/>
      <c r="BG7" s="752"/>
      <c r="BH7" s="752"/>
      <c r="BI7" s="752"/>
      <c r="BJ7" s="752"/>
      <c r="BK7" s="752"/>
      <c r="BL7" s="752"/>
      <c r="BM7" s="752"/>
      <c r="BN7" s="752"/>
      <c r="BO7" s="752"/>
      <c r="BP7" s="752"/>
      <c r="BQ7" s="753" t="s">
        <v>757</v>
      </c>
      <c r="BR7" s="753"/>
      <c r="BS7" s="753"/>
      <c r="BT7" s="753"/>
      <c r="BU7" s="736" t="s">
        <v>758</v>
      </c>
      <c r="BV7" s="736"/>
      <c r="BW7" s="736"/>
      <c r="BX7" s="736" t="s">
        <v>759</v>
      </c>
      <c r="BY7" s="736"/>
      <c r="BZ7" s="736"/>
      <c r="CA7" s="721" t="s">
        <v>750</v>
      </c>
      <c r="CB7" s="721"/>
      <c r="CC7" s="721"/>
      <c r="CD7" s="719" t="s">
        <v>751</v>
      </c>
      <c r="CE7" s="719"/>
      <c r="CF7" s="721" t="s">
        <v>760</v>
      </c>
      <c r="CG7" s="721"/>
      <c r="CH7" s="721"/>
      <c r="CI7" s="721"/>
      <c r="CJ7" s="721"/>
      <c r="CK7" s="721"/>
      <c r="CL7" s="721"/>
      <c r="CM7" s="721"/>
      <c r="CN7" s="722" t="s">
        <v>761</v>
      </c>
      <c r="CO7" s="723"/>
      <c r="CP7" s="738" t="s">
        <v>762</v>
      </c>
      <c r="CQ7" s="738"/>
      <c r="CR7" s="738"/>
      <c r="CS7" s="738"/>
      <c r="CT7" s="738"/>
      <c r="CU7" s="760">
        <v>-1</v>
      </c>
      <c r="CV7" s="760"/>
      <c r="CW7" s="760"/>
      <c r="CX7" s="761">
        <v>-2</v>
      </c>
      <c r="CY7" s="731"/>
      <c r="CZ7" s="764" t="s">
        <v>763</v>
      </c>
      <c r="DA7" s="764"/>
      <c r="DB7" s="764"/>
      <c r="DC7" s="764"/>
      <c r="DD7" s="764"/>
      <c r="DE7" s="764"/>
      <c r="DF7" s="764"/>
      <c r="DG7" s="721" t="s">
        <v>764</v>
      </c>
      <c r="DH7" s="721"/>
      <c r="DI7" s="752" t="s">
        <v>490</v>
      </c>
      <c r="DJ7" s="752"/>
      <c r="DK7" s="752"/>
      <c r="DL7" s="752"/>
      <c r="DM7" s="707" t="s">
        <v>765</v>
      </c>
      <c r="DN7" s="707"/>
      <c r="DO7" s="707"/>
      <c r="DP7" s="707"/>
      <c r="DQ7" s="707"/>
      <c r="DR7" s="707"/>
      <c r="DS7" s="707"/>
      <c r="DT7" s="707"/>
      <c r="DU7" s="752" t="s">
        <v>766</v>
      </c>
      <c r="DV7" s="752"/>
      <c r="DW7" s="752"/>
      <c r="DX7" s="752"/>
      <c r="DY7" s="752"/>
      <c r="DZ7" s="752"/>
      <c r="EA7" s="752"/>
      <c r="EB7" s="752"/>
      <c r="EC7" s="752"/>
      <c r="ED7" s="766" t="s">
        <v>599</v>
      </c>
      <c r="EE7" s="766"/>
      <c r="EF7" s="766"/>
      <c r="EG7" s="766"/>
      <c r="EH7" s="168"/>
      <c r="EI7" s="718" t="s">
        <v>767</v>
      </c>
      <c r="EJ7" s="718"/>
      <c r="EK7" s="718"/>
      <c r="EL7" s="718"/>
      <c r="EM7" s="718"/>
      <c r="EN7" s="718"/>
      <c r="EO7" s="718"/>
      <c r="EP7" s="718"/>
      <c r="EQ7" s="718"/>
      <c r="ER7" s="700" t="s">
        <v>768</v>
      </c>
      <c r="ES7" s="700"/>
      <c r="ET7" s="700"/>
      <c r="EU7" s="253"/>
      <c r="EV7" s="252"/>
      <c r="EW7" s="252"/>
      <c r="EX7" s="252"/>
      <c r="EY7" s="252"/>
      <c r="EZ7" s="252"/>
      <c r="FA7" s="793" t="s">
        <v>769</v>
      </c>
      <c r="FB7" s="793"/>
      <c r="FC7" s="793"/>
      <c r="FD7" s="793"/>
      <c r="FE7" s="793"/>
      <c r="FF7" s="793"/>
      <c r="FG7" s="793"/>
      <c r="FH7" s="793"/>
      <c r="FI7" s="793"/>
      <c r="FJ7" s="793"/>
      <c r="FK7" s="793"/>
      <c r="FL7" s="793"/>
      <c r="FM7" s="793"/>
      <c r="FN7" s="793"/>
      <c r="FO7" s="793"/>
      <c r="FP7" s="793"/>
      <c r="FQ7" s="793"/>
      <c r="FR7" s="793"/>
      <c r="FS7" s="793"/>
      <c r="FT7" s="793"/>
      <c r="FU7" s="793"/>
      <c r="FV7" s="793"/>
      <c r="FW7" s="793"/>
      <c r="FX7" s="793"/>
      <c r="FY7" s="793"/>
      <c r="FZ7" s="793"/>
      <c r="GA7" s="793"/>
      <c r="GB7" s="793"/>
      <c r="GC7" s="793"/>
      <c r="GD7" s="793"/>
      <c r="GE7" s="793"/>
      <c r="GF7" s="793"/>
      <c r="GG7" s="793"/>
      <c r="GH7" s="793"/>
      <c r="GI7" s="793"/>
      <c r="GJ7" s="793"/>
      <c r="GK7" s="793"/>
      <c r="GL7" s="793"/>
      <c r="GM7" s="793"/>
      <c r="GN7" s="793"/>
      <c r="GO7" s="793"/>
      <c r="GP7" s="793"/>
      <c r="GQ7" s="793"/>
      <c r="GR7" s="793"/>
      <c r="GS7" s="793"/>
      <c r="GT7" s="793"/>
      <c r="GU7" s="793"/>
      <c r="GV7" s="793"/>
      <c r="GW7" s="793"/>
      <c r="GX7" s="793"/>
      <c r="GY7" s="793"/>
      <c r="GZ7" s="793"/>
      <c r="HA7" s="793"/>
      <c r="HB7" s="793"/>
      <c r="HC7" s="793"/>
      <c r="HD7" s="793"/>
      <c r="HE7" s="793"/>
      <c r="HF7" s="793"/>
      <c r="HG7" s="793"/>
      <c r="HH7" s="793"/>
      <c r="HI7" s="793"/>
      <c r="HJ7" s="793"/>
      <c r="HK7" s="793"/>
      <c r="HL7" s="793"/>
      <c r="HM7" s="793"/>
      <c r="HN7" s="793"/>
      <c r="HO7" s="793"/>
      <c r="HP7" s="793"/>
      <c r="HQ7" s="793"/>
      <c r="HR7" s="793"/>
      <c r="HS7" s="793"/>
      <c r="HT7" s="793"/>
      <c r="HU7" s="793"/>
      <c r="HV7" s="770" t="s">
        <v>770</v>
      </c>
      <c r="HW7" s="770"/>
      <c r="HX7" s="770"/>
      <c r="HY7" s="715" t="s">
        <v>771</v>
      </c>
      <c r="HZ7" s="715"/>
      <c r="IA7" s="715"/>
      <c r="IB7" s="715"/>
      <c r="IC7" s="715"/>
      <c r="ID7" s="715"/>
      <c r="IE7" s="715"/>
      <c r="IF7" s="715"/>
      <c r="IG7" s="715"/>
      <c r="IH7" s="715"/>
      <c r="II7" s="715"/>
      <c r="IJ7" s="715"/>
      <c r="IK7" s="715"/>
      <c r="IL7" s="715"/>
      <c r="IM7" s="715"/>
      <c r="IN7" s="737" t="s">
        <v>772</v>
      </c>
      <c r="IO7" s="737"/>
      <c r="IP7" s="737"/>
      <c r="IQ7" s="737"/>
      <c r="IR7" s="737"/>
      <c r="IS7" s="737"/>
      <c r="IT7" s="737"/>
      <c r="IU7" s="737"/>
      <c r="IV7" s="715" t="s">
        <v>773</v>
      </c>
      <c r="IW7" s="715"/>
      <c r="IX7" s="715"/>
      <c r="IY7" s="715"/>
      <c r="IZ7" s="715"/>
      <c r="JA7" s="715"/>
      <c r="JB7" s="715"/>
      <c r="JC7" s="715"/>
      <c r="JD7" s="715"/>
      <c r="JE7" s="737" t="s">
        <v>774</v>
      </c>
      <c r="JF7" s="737"/>
      <c r="JG7" s="737"/>
      <c r="JH7" s="737"/>
      <c r="JI7" s="737"/>
      <c r="JJ7" s="737"/>
      <c r="JK7" s="737"/>
      <c r="JL7" s="737"/>
      <c r="JM7" s="737"/>
      <c r="JN7" s="737"/>
      <c r="JO7" s="737"/>
      <c r="JP7" s="770" t="s">
        <v>775</v>
      </c>
      <c r="JQ7" s="770"/>
      <c r="JR7" s="770"/>
      <c r="JS7" s="770"/>
      <c r="JT7" s="770"/>
      <c r="JU7" s="770"/>
      <c r="JV7" s="770"/>
      <c r="JW7" s="770"/>
      <c r="JX7" s="770"/>
      <c r="JY7" s="770"/>
      <c r="JZ7" s="770"/>
      <c r="KA7" s="770"/>
      <c r="KB7" s="770"/>
      <c r="KC7" s="770"/>
      <c r="KD7" s="256"/>
      <c r="KE7" s="771" t="s">
        <v>776</v>
      </c>
      <c r="KF7" s="771"/>
      <c r="KG7" s="771"/>
      <c r="KH7" s="771"/>
      <c r="KI7" s="771"/>
      <c r="KJ7" s="771"/>
      <c r="KK7" s="791" t="s">
        <v>777</v>
      </c>
      <c r="KL7" s="791"/>
      <c r="KM7" s="791"/>
      <c r="KN7" s="791"/>
      <c r="KO7" s="791"/>
      <c r="KP7" s="791"/>
      <c r="KQ7" s="791"/>
      <c r="KR7" s="791"/>
      <c r="KS7" s="791"/>
      <c r="KT7" s="715" t="s">
        <v>778</v>
      </c>
      <c r="KU7" s="715"/>
      <c r="KV7" s="715"/>
      <c r="KW7" s="715"/>
      <c r="KX7" s="756" t="s">
        <v>779</v>
      </c>
      <c r="KY7" s="756"/>
      <c r="KZ7" s="756"/>
      <c r="LA7" s="756"/>
      <c r="LB7" s="756"/>
      <c r="LC7" s="756"/>
      <c r="LD7" s="756"/>
      <c r="LE7" s="756"/>
      <c r="LF7" s="756"/>
      <c r="LG7" s="756"/>
      <c r="LH7" s="756"/>
      <c r="LI7" s="756"/>
      <c r="LJ7" s="756"/>
      <c r="LK7" s="715" t="s">
        <v>763</v>
      </c>
      <c r="LL7" s="715"/>
      <c r="LM7" s="715"/>
      <c r="LN7" s="715"/>
      <c r="LO7" s="715"/>
      <c r="LP7" s="715"/>
      <c r="LQ7" s="715"/>
      <c r="LR7" s="715"/>
      <c r="LS7" s="715"/>
      <c r="LT7" s="715"/>
      <c r="LU7" s="715"/>
      <c r="LV7" s="715"/>
      <c r="LW7" s="715"/>
      <c r="LX7" s="715"/>
      <c r="LY7" s="715"/>
      <c r="LZ7" s="780"/>
      <c r="MA7" s="778" t="s">
        <v>780</v>
      </c>
      <c r="MB7" s="778"/>
      <c r="MC7" s="781" t="s">
        <v>781</v>
      </c>
      <c r="MD7" s="781"/>
      <c r="ME7" s="781"/>
      <c r="MF7" s="781" t="s">
        <v>782</v>
      </c>
      <c r="MG7" s="781"/>
      <c r="MH7" s="781"/>
      <c r="MI7" s="781"/>
      <c r="MJ7" s="781"/>
      <c r="MK7" s="781"/>
      <c r="ML7" s="781"/>
      <c r="MM7" s="781"/>
      <c r="MN7" s="781"/>
      <c r="MO7" s="781"/>
      <c r="MP7" s="781"/>
      <c r="MQ7" s="792" t="s">
        <v>783</v>
      </c>
      <c r="MR7" s="770"/>
      <c r="MS7" s="770"/>
      <c r="MT7" s="770"/>
      <c r="MU7" s="770"/>
      <c r="MV7" s="770"/>
      <c r="MW7" s="770"/>
      <c r="MX7" s="770"/>
      <c r="MY7" s="770"/>
      <c r="MZ7" s="775" t="s">
        <v>599</v>
      </c>
      <c r="NA7" s="775"/>
      <c r="NB7" s="775"/>
      <c r="NC7" s="775"/>
      <c r="ND7" s="775"/>
      <c r="NE7" s="775"/>
      <c r="NF7" s="162"/>
    </row>
    <row r="8" spans="1:370" ht="36" customHeight="1" x14ac:dyDescent="0.4">
      <c r="A8" s="19"/>
      <c r="B8" s="19"/>
      <c r="C8" s="19"/>
      <c r="D8" s="19"/>
      <c r="E8" s="19"/>
      <c r="F8" s="19"/>
      <c r="G8" s="719"/>
      <c r="H8" s="719"/>
      <c r="I8" s="719"/>
      <c r="J8" s="719"/>
      <c r="K8" s="719"/>
      <c r="L8" s="719"/>
      <c r="M8" s="719"/>
      <c r="N8" s="719"/>
      <c r="O8" s="719"/>
      <c r="P8" s="719"/>
      <c r="Q8" s="719"/>
      <c r="R8" s="719"/>
      <c r="S8" s="719"/>
      <c r="T8" s="719"/>
      <c r="U8" s="734"/>
      <c r="V8" s="735"/>
      <c r="W8" s="735"/>
      <c r="X8" s="735"/>
      <c r="Y8" s="735"/>
      <c r="Z8" s="735"/>
      <c r="AA8" s="735"/>
      <c r="AB8" s="735"/>
      <c r="AC8" s="721"/>
      <c r="AD8" s="721"/>
      <c r="AE8" s="721"/>
      <c r="AF8" s="721"/>
      <c r="AG8" s="721"/>
      <c r="AH8" s="721"/>
      <c r="AI8" s="721"/>
      <c r="AJ8" s="721"/>
      <c r="AK8" s="721"/>
      <c r="AL8" s="721"/>
      <c r="AM8" s="728"/>
      <c r="AN8" s="728"/>
      <c r="AO8" s="729"/>
      <c r="AP8" s="730"/>
      <c r="AQ8" s="730"/>
      <c r="AR8" s="730"/>
      <c r="AS8" s="730"/>
      <c r="AT8" s="730"/>
      <c r="AU8" s="730"/>
      <c r="AV8" s="730"/>
      <c r="AW8" s="730"/>
      <c r="AX8" s="731"/>
      <c r="AY8" s="732"/>
      <c r="AZ8" s="732"/>
      <c r="BA8" s="732"/>
      <c r="BB8" s="752"/>
      <c r="BC8" s="752"/>
      <c r="BD8" s="752"/>
      <c r="BE8" s="752"/>
      <c r="BF8" s="752"/>
      <c r="BG8" s="752"/>
      <c r="BH8" s="752"/>
      <c r="BI8" s="752"/>
      <c r="BJ8" s="752"/>
      <c r="BK8" s="752"/>
      <c r="BL8" s="752"/>
      <c r="BM8" s="752"/>
      <c r="BN8" s="752"/>
      <c r="BO8" s="752"/>
      <c r="BP8" s="752"/>
      <c r="BQ8" s="753"/>
      <c r="BR8" s="753"/>
      <c r="BS8" s="753"/>
      <c r="BT8" s="753"/>
      <c r="BU8" s="736"/>
      <c r="BV8" s="736"/>
      <c r="BW8" s="736"/>
      <c r="BX8" s="736"/>
      <c r="BY8" s="736"/>
      <c r="BZ8" s="736"/>
      <c r="CA8" s="721"/>
      <c r="CB8" s="721"/>
      <c r="CC8" s="721"/>
      <c r="CD8" s="719"/>
      <c r="CE8" s="719"/>
      <c r="CF8" s="721"/>
      <c r="CG8" s="721"/>
      <c r="CH8" s="721"/>
      <c r="CI8" s="721"/>
      <c r="CJ8" s="721"/>
      <c r="CK8" s="721"/>
      <c r="CL8" s="721"/>
      <c r="CM8" s="721"/>
      <c r="CN8" s="724"/>
      <c r="CO8" s="725"/>
      <c r="CP8" s="738"/>
      <c r="CQ8" s="738"/>
      <c r="CR8" s="738"/>
      <c r="CS8" s="738"/>
      <c r="CT8" s="738"/>
      <c r="CU8" s="760"/>
      <c r="CV8" s="760"/>
      <c r="CW8" s="760"/>
      <c r="CX8" s="762"/>
      <c r="CY8" s="763"/>
      <c r="CZ8" s="764"/>
      <c r="DA8" s="764"/>
      <c r="DB8" s="764"/>
      <c r="DC8" s="764"/>
      <c r="DD8" s="764"/>
      <c r="DE8" s="764"/>
      <c r="DF8" s="764"/>
      <c r="DG8" s="721"/>
      <c r="DH8" s="721"/>
      <c r="DI8" s="752"/>
      <c r="DJ8" s="752"/>
      <c r="DK8" s="752"/>
      <c r="DL8" s="752"/>
      <c r="DM8" s="707"/>
      <c r="DN8" s="707"/>
      <c r="DO8" s="707"/>
      <c r="DP8" s="707"/>
      <c r="DQ8" s="707"/>
      <c r="DR8" s="707"/>
      <c r="DS8" s="707"/>
      <c r="DT8" s="707"/>
      <c r="DU8" s="765"/>
      <c r="DV8" s="765"/>
      <c r="DW8" s="765"/>
      <c r="DX8" s="765"/>
      <c r="DY8" s="765"/>
      <c r="DZ8" s="765"/>
      <c r="EA8" s="765"/>
      <c r="EB8" s="765"/>
      <c r="EC8" s="765"/>
      <c r="ED8" s="766"/>
      <c r="EE8" s="766"/>
      <c r="EF8" s="766"/>
      <c r="EG8" s="766"/>
      <c r="EH8" s="168"/>
      <c r="EI8" s="768" t="s">
        <v>784</v>
      </c>
      <c r="EJ8" s="701" t="s">
        <v>784</v>
      </c>
      <c r="EK8" s="701" t="s">
        <v>784</v>
      </c>
      <c r="EL8" s="701" t="s">
        <v>784</v>
      </c>
      <c r="EM8" s="701" t="s">
        <v>784</v>
      </c>
      <c r="EN8" s="701" t="s">
        <v>785</v>
      </c>
      <c r="EO8" s="701" t="s">
        <v>785</v>
      </c>
      <c r="EP8" s="701" t="s">
        <v>785</v>
      </c>
      <c r="EQ8" s="737" t="s">
        <v>785</v>
      </c>
      <c r="ER8" s="700" t="s">
        <v>786</v>
      </c>
      <c r="ES8" s="700"/>
      <c r="ET8" s="700"/>
      <c r="EU8" s="702" t="s">
        <v>3</v>
      </c>
      <c r="EV8" s="702"/>
      <c r="EW8" s="702"/>
      <c r="EX8" s="702"/>
      <c r="EY8" s="702"/>
      <c r="EZ8" s="702"/>
      <c r="FA8" s="702"/>
      <c r="FB8" s="702"/>
      <c r="FC8" s="702"/>
      <c r="FD8" s="702"/>
      <c r="FE8" s="702"/>
      <c r="FF8" s="702"/>
      <c r="FG8" s="702"/>
      <c r="FH8" s="702"/>
      <c r="FI8" s="702"/>
      <c r="FJ8" s="702"/>
      <c r="FK8" s="702"/>
      <c r="FL8" s="703" t="s">
        <v>787</v>
      </c>
      <c r="FM8" s="703"/>
      <c r="FN8" s="703" t="s">
        <v>788</v>
      </c>
      <c r="FO8" s="703"/>
      <c r="FP8" s="703"/>
      <c r="FQ8" s="703"/>
      <c r="FR8" s="703"/>
      <c r="FS8" s="703"/>
      <c r="FT8" s="703" t="s">
        <v>13</v>
      </c>
      <c r="FU8" s="703"/>
      <c r="FV8" s="703"/>
      <c r="FW8" s="703"/>
      <c r="FX8" s="703"/>
      <c r="FY8" s="703"/>
      <c r="FZ8" s="703"/>
      <c r="GA8" s="703"/>
      <c r="GB8" s="703"/>
      <c r="GC8" s="703"/>
      <c r="GD8" s="703"/>
      <c r="GE8" s="703"/>
      <c r="GF8" s="703"/>
      <c r="GG8" s="703"/>
      <c r="GH8" s="703"/>
      <c r="GI8" s="703"/>
      <c r="GJ8" s="703"/>
      <c r="GK8" s="703"/>
      <c r="GL8" s="703" t="s">
        <v>789</v>
      </c>
      <c r="GM8" s="703"/>
      <c r="GN8" s="703"/>
      <c r="GO8" s="703"/>
      <c r="GP8" s="703"/>
      <c r="GQ8" s="703"/>
      <c r="GR8" s="703"/>
      <c r="GS8" s="703"/>
      <c r="GT8" s="703"/>
      <c r="GU8" s="703"/>
      <c r="GV8" s="770" t="s">
        <v>790</v>
      </c>
      <c r="GW8" s="770"/>
      <c r="GX8" s="770"/>
      <c r="GY8" s="770"/>
      <c r="GZ8" s="770"/>
      <c r="HA8" s="770"/>
      <c r="HB8" s="770"/>
      <c r="HC8" s="770"/>
      <c r="HD8" s="770"/>
      <c r="HE8" s="770"/>
      <c r="HF8" s="770"/>
      <c r="HG8" s="770"/>
      <c r="HH8" s="770"/>
      <c r="HI8" s="770"/>
      <c r="HJ8" s="770"/>
      <c r="HK8" s="770"/>
      <c r="HL8" s="770"/>
      <c r="HM8" s="770"/>
      <c r="HN8" s="770"/>
      <c r="HO8" s="770"/>
      <c r="HP8" s="703" t="s">
        <v>547</v>
      </c>
      <c r="HQ8" s="703"/>
      <c r="HR8" s="703"/>
      <c r="HS8" s="703"/>
      <c r="HT8" s="703"/>
      <c r="HU8" s="703"/>
      <c r="HV8" s="770"/>
      <c r="HW8" s="770"/>
      <c r="HX8" s="770"/>
      <c r="HY8" s="715"/>
      <c r="HZ8" s="715"/>
      <c r="IA8" s="715"/>
      <c r="IB8" s="715"/>
      <c r="IC8" s="715"/>
      <c r="ID8" s="715"/>
      <c r="IE8" s="715"/>
      <c r="IF8" s="715"/>
      <c r="IG8" s="715"/>
      <c r="IH8" s="715"/>
      <c r="II8" s="715"/>
      <c r="IJ8" s="715"/>
      <c r="IK8" s="715"/>
      <c r="IL8" s="715"/>
      <c r="IM8" s="715"/>
      <c r="IN8" s="737"/>
      <c r="IO8" s="737"/>
      <c r="IP8" s="737"/>
      <c r="IQ8" s="737"/>
      <c r="IR8" s="737"/>
      <c r="IS8" s="737"/>
      <c r="IT8" s="737"/>
      <c r="IU8" s="737"/>
      <c r="IV8" s="715"/>
      <c r="IW8" s="715"/>
      <c r="IX8" s="715"/>
      <c r="IY8" s="715"/>
      <c r="IZ8" s="715"/>
      <c r="JA8" s="715"/>
      <c r="JB8" s="715"/>
      <c r="JC8" s="715"/>
      <c r="JD8" s="715"/>
      <c r="JE8" s="737"/>
      <c r="JF8" s="737"/>
      <c r="JG8" s="737"/>
      <c r="JH8" s="737"/>
      <c r="JI8" s="737"/>
      <c r="JJ8" s="737"/>
      <c r="JK8" s="737"/>
      <c r="JL8" s="737"/>
      <c r="JM8" s="737"/>
      <c r="JN8" s="737"/>
      <c r="JO8" s="737"/>
      <c r="JP8" s="770"/>
      <c r="JQ8" s="770"/>
      <c r="JR8" s="770"/>
      <c r="JS8" s="770"/>
      <c r="JT8" s="770"/>
      <c r="JU8" s="770"/>
      <c r="JV8" s="770"/>
      <c r="JW8" s="770"/>
      <c r="JX8" s="770"/>
      <c r="JY8" s="770"/>
      <c r="JZ8" s="770"/>
      <c r="KA8" s="770"/>
      <c r="KB8" s="770"/>
      <c r="KC8" s="770"/>
      <c r="KD8" s="257"/>
      <c r="KE8" s="771"/>
      <c r="KF8" s="771"/>
      <c r="KG8" s="771"/>
      <c r="KH8" s="771"/>
      <c r="KI8" s="771"/>
      <c r="KJ8" s="771"/>
      <c r="KK8" s="791"/>
      <c r="KL8" s="791"/>
      <c r="KM8" s="791"/>
      <c r="KN8" s="791"/>
      <c r="KO8" s="791"/>
      <c r="KP8" s="791"/>
      <c r="KQ8" s="791"/>
      <c r="KR8" s="791"/>
      <c r="KS8" s="791"/>
      <c r="KT8" s="715"/>
      <c r="KU8" s="715"/>
      <c r="KV8" s="715"/>
      <c r="KW8" s="715"/>
      <c r="KX8" s="756" t="s">
        <v>791</v>
      </c>
      <c r="KY8" s="756"/>
      <c r="KZ8" s="756"/>
      <c r="LA8" s="756"/>
      <c r="LB8" s="756"/>
      <c r="LC8" s="756"/>
      <c r="LD8" s="756"/>
      <c r="LE8" s="700" t="s">
        <v>792</v>
      </c>
      <c r="LF8" s="700"/>
      <c r="LG8" s="700"/>
      <c r="LH8" s="700"/>
      <c r="LI8" s="700"/>
      <c r="LJ8" s="700"/>
      <c r="LK8" s="715"/>
      <c r="LL8" s="715"/>
      <c r="LM8" s="715"/>
      <c r="LN8" s="715"/>
      <c r="LO8" s="715"/>
      <c r="LP8" s="715"/>
      <c r="LQ8" s="715"/>
      <c r="LR8" s="715"/>
      <c r="LS8" s="715"/>
      <c r="LT8" s="715"/>
      <c r="LU8" s="715"/>
      <c r="LV8" s="715"/>
      <c r="LW8" s="715"/>
      <c r="LX8" s="715"/>
      <c r="LY8" s="715"/>
      <c r="LZ8" s="780"/>
      <c r="MA8" s="718" t="s">
        <v>6528</v>
      </c>
      <c r="MB8" s="700"/>
      <c r="MC8" s="700" t="s">
        <v>793</v>
      </c>
      <c r="MD8" s="700"/>
      <c r="ME8" s="700"/>
      <c r="MF8" s="700" t="s">
        <v>794</v>
      </c>
      <c r="MG8" s="700"/>
      <c r="MH8" s="700"/>
      <c r="MI8" s="700"/>
      <c r="MJ8" s="700"/>
      <c r="MK8" s="700"/>
      <c r="ML8" s="700"/>
      <c r="MM8" s="700"/>
      <c r="MN8" s="779" t="s">
        <v>795</v>
      </c>
      <c r="MO8" s="779"/>
      <c r="MP8" s="779"/>
      <c r="MQ8" s="792"/>
      <c r="MR8" s="770"/>
      <c r="MS8" s="770"/>
      <c r="MT8" s="770"/>
      <c r="MU8" s="770"/>
      <c r="MV8" s="770"/>
      <c r="MW8" s="770"/>
      <c r="MX8" s="770"/>
      <c r="MY8" s="770"/>
      <c r="MZ8" s="757" t="s">
        <v>796</v>
      </c>
      <c r="NA8" s="757"/>
      <c r="NB8" s="757"/>
      <c r="NC8" s="757"/>
      <c r="ND8" s="757" t="s">
        <v>797</v>
      </c>
      <c r="NE8" s="757"/>
      <c r="NF8" s="162"/>
    </row>
    <row r="9" spans="1:370" ht="30.75" customHeight="1" x14ac:dyDescent="0.4">
      <c r="A9" s="19"/>
      <c r="B9" s="19"/>
      <c r="C9" s="19"/>
      <c r="D9" s="19"/>
      <c r="E9" s="19"/>
      <c r="F9" s="19"/>
      <c r="G9" s="20">
        <v>30</v>
      </c>
      <c r="H9" s="20">
        <v>10</v>
      </c>
      <c r="I9" s="20">
        <v>20</v>
      </c>
      <c r="J9" s="20">
        <v>15</v>
      </c>
      <c r="K9" s="20">
        <v>10</v>
      </c>
      <c r="L9" s="20">
        <v>5</v>
      </c>
      <c r="M9" s="20">
        <v>-15</v>
      </c>
      <c r="N9" s="20">
        <v>30</v>
      </c>
      <c r="O9" s="20">
        <v>10</v>
      </c>
      <c r="P9" s="20">
        <v>20</v>
      </c>
      <c r="Q9" s="20">
        <v>15</v>
      </c>
      <c r="R9" s="20">
        <v>10</v>
      </c>
      <c r="S9" s="20">
        <v>5</v>
      </c>
      <c r="T9" s="20">
        <v>-15</v>
      </c>
      <c r="U9" s="20">
        <v>30</v>
      </c>
      <c r="V9" s="20">
        <v>10</v>
      </c>
      <c r="W9" s="20">
        <v>15</v>
      </c>
      <c r="X9" s="20">
        <v>20</v>
      </c>
      <c r="Y9" s="20">
        <v>5</v>
      </c>
      <c r="Z9" s="20">
        <v>10</v>
      </c>
      <c r="AA9" s="20">
        <v>10</v>
      </c>
      <c r="AB9" s="21">
        <v>10</v>
      </c>
      <c r="AC9" s="22">
        <v>7</v>
      </c>
      <c r="AD9" s="20">
        <v>7</v>
      </c>
      <c r="AE9" s="20">
        <v>5</v>
      </c>
      <c r="AF9" s="20">
        <v>2</v>
      </c>
      <c r="AG9" s="20">
        <v>7</v>
      </c>
      <c r="AH9" s="20">
        <v>5</v>
      </c>
      <c r="AI9" s="20">
        <v>2</v>
      </c>
      <c r="AJ9" s="20">
        <v>4</v>
      </c>
      <c r="AK9" s="23">
        <v>2</v>
      </c>
      <c r="AL9" s="23">
        <v>3</v>
      </c>
      <c r="AM9" s="20">
        <v>20</v>
      </c>
      <c r="AN9" s="20">
        <v>10</v>
      </c>
      <c r="AO9" s="25">
        <v>15</v>
      </c>
      <c r="AP9" s="23">
        <v>5</v>
      </c>
      <c r="AQ9" s="23">
        <v>3</v>
      </c>
      <c r="AR9" s="23">
        <v>2</v>
      </c>
      <c r="AS9" s="23">
        <v>2</v>
      </c>
      <c r="AT9" s="23">
        <v>20</v>
      </c>
      <c r="AU9" s="23">
        <v>10</v>
      </c>
      <c r="AV9" s="23">
        <v>10</v>
      </c>
      <c r="AW9" s="27">
        <v>3</v>
      </c>
      <c r="AX9" s="25">
        <v>10</v>
      </c>
      <c r="AY9" s="26">
        <v>10</v>
      </c>
      <c r="AZ9" s="23">
        <v>20</v>
      </c>
      <c r="BA9" s="23">
        <v>5</v>
      </c>
      <c r="BB9" s="23">
        <v>1</v>
      </c>
      <c r="BC9" s="23">
        <v>2</v>
      </c>
      <c r="BD9" s="23">
        <v>2</v>
      </c>
      <c r="BE9" s="23">
        <v>3</v>
      </c>
      <c r="BF9" s="23">
        <v>3</v>
      </c>
      <c r="BG9" s="23">
        <v>3</v>
      </c>
      <c r="BH9" s="23">
        <v>3</v>
      </c>
      <c r="BI9" s="23">
        <v>2</v>
      </c>
      <c r="BJ9" s="21">
        <v>10</v>
      </c>
      <c r="BK9" s="21">
        <v>7</v>
      </c>
      <c r="BL9" s="21">
        <v>10</v>
      </c>
      <c r="BM9" s="21">
        <v>5</v>
      </c>
      <c r="BN9" s="21">
        <v>20</v>
      </c>
      <c r="BO9" s="21">
        <v>10</v>
      </c>
      <c r="BP9" s="28">
        <v>5</v>
      </c>
      <c r="BQ9" s="26">
        <v>5</v>
      </c>
      <c r="BR9" s="23">
        <v>15</v>
      </c>
      <c r="BS9" s="20">
        <v>30</v>
      </c>
      <c r="BT9" s="23">
        <v>10</v>
      </c>
      <c r="BU9" s="26">
        <v>10</v>
      </c>
      <c r="BV9" s="23">
        <v>15</v>
      </c>
      <c r="BW9" s="20">
        <v>10</v>
      </c>
      <c r="BX9" s="23">
        <v>2</v>
      </c>
      <c r="BY9" s="23">
        <v>3</v>
      </c>
      <c r="BZ9" s="147">
        <v>3</v>
      </c>
      <c r="CA9" s="24">
        <v>5</v>
      </c>
      <c r="CB9" s="23">
        <v>5</v>
      </c>
      <c r="CC9" s="23">
        <v>10</v>
      </c>
      <c r="CD9" s="20">
        <v>70</v>
      </c>
      <c r="CE9" s="28">
        <v>-10</v>
      </c>
      <c r="CF9" s="29">
        <v>50</v>
      </c>
      <c r="CG9" s="30">
        <v>35</v>
      </c>
      <c r="CH9" s="20">
        <v>25</v>
      </c>
      <c r="CI9" s="20">
        <v>10</v>
      </c>
      <c r="CJ9" s="20">
        <v>5</v>
      </c>
      <c r="CK9" s="20">
        <v>25</v>
      </c>
      <c r="CL9" s="20">
        <v>10</v>
      </c>
      <c r="CM9" s="21">
        <v>5</v>
      </c>
      <c r="CN9" s="24">
        <v>5</v>
      </c>
      <c r="CO9" s="25">
        <v>2</v>
      </c>
      <c r="CP9" s="147">
        <v>20</v>
      </c>
      <c r="CQ9" s="23">
        <v>10</v>
      </c>
      <c r="CR9" s="147">
        <v>5</v>
      </c>
      <c r="CS9" s="27">
        <v>-5</v>
      </c>
      <c r="CT9" s="179">
        <v>5</v>
      </c>
      <c r="CU9" s="26">
        <v>5</v>
      </c>
      <c r="CV9" s="23">
        <v>7</v>
      </c>
      <c r="CW9" s="23">
        <v>5</v>
      </c>
      <c r="CX9" s="220">
        <v>5</v>
      </c>
      <c r="CY9" s="221">
        <v>5</v>
      </c>
      <c r="CZ9" s="26">
        <v>7</v>
      </c>
      <c r="DA9" s="23">
        <v>7</v>
      </c>
      <c r="DB9" s="137">
        <v>7</v>
      </c>
      <c r="DC9" s="23">
        <v>7</v>
      </c>
      <c r="DD9" s="23">
        <v>3</v>
      </c>
      <c r="DE9" s="23">
        <v>10</v>
      </c>
      <c r="DF9" s="23">
        <v>5</v>
      </c>
      <c r="DG9" s="24">
        <v>3</v>
      </c>
      <c r="DH9" s="23">
        <v>4</v>
      </c>
      <c r="DI9" s="23">
        <v>5</v>
      </c>
      <c r="DJ9" s="23">
        <v>3</v>
      </c>
      <c r="DK9" s="23">
        <v>2</v>
      </c>
      <c r="DL9" s="23">
        <v>3</v>
      </c>
      <c r="DM9" s="20">
        <v>7</v>
      </c>
      <c r="DN9" s="224">
        <v>4</v>
      </c>
      <c r="DO9" s="224">
        <v>3</v>
      </c>
      <c r="DP9" s="224">
        <v>-3</v>
      </c>
      <c r="DQ9" s="224">
        <v>-2</v>
      </c>
      <c r="DR9" s="224">
        <v>3</v>
      </c>
      <c r="DS9" s="224">
        <v>2</v>
      </c>
      <c r="DT9" s="224">
        <v>2</v>
      </c>
      <c r="DU9" s="220">
        <v>60</v>
      </c>
      <c r="DV9" s="220">
        <v>15</v>
      </c>
      <c r="DW9" s="220">
        <v>-15</v>
      </c>
      <c r="DX9" s="220">
        <v>-5</v>
      </c>
      <c r="DY9" s="220">
        <v>-30</v>
      </c>
      <c r="DZ9" s="220">
        <v>-15</v>
      </c>
      <c r="EA9" s="220">
        <v>-40</v>
      </c>
      <c r="EB9" s="220">
        <v>-40</v>
      </c>
      <c r="EC9" s="220">
        <v>10</v>
      </c>
      <c r="ED9" s="23">
        <v>3</v>
      </c>
      <c r="EE9" s="23">
        <v>3</v>
      </c>
      <c r="EF9" s="23">
        <v>3</v>
      </c>
      <c r="EG9" s="27">
        <v>5</v>
      </c>
      <c r="EH9" s="168"/>
      <c r="EI9" s="768"/>
      <c r="EJ9" s="701"/>
      <c r="EK9" s="701"/>
      <c r="EL9" s="701"/>
      <c r="EM9" s="701"/>
      <c r="EN9" s="701"/>
      <c r="EO9" s="701"/>
      <c r="EP9" s="701"/>
      <c r="EQ9" s="737"/>
      <c r="ER9" s="737" t="s">
        <v>798</v>
      </c>
      <c r="ES9" s="737"/>
      <c r="ET9" s="737"/>
      <c r="EU9" s="702" t="s">
        <v>6618</v>
      </c>
      <c r="EV9" s="703"/>
      <c r="EW9" s="703"/>
      <c r="EX9" s="703"/>
      <c r="EY9" s="704"/>
      <c r="EZ9" s="706" t="s">
        <v>6499</v>
      </c>
      <c r="FA9" s="703" t="s">
        <v>6619</v>
      </c>
      <c r="FB9" s="703"/>
      <c r="FC9" s="703"/>
      <c r="FD9" s="703"/>
      <c r="FE9" s="703"/>
      <c r="FF9" s="703"/>
      <c r="FG9" s="707" t="s">
        <v>6620</v>
      </c>
      <c r="FH9" s="700" t="s">
        <v>799</v>
      </c>
      <c r="FI9" s="700"/>
      <c r="FJ9" s="700"/>
      <c r="FK9" s="700"/>
      <c r="FL9" s="707" t="s">
        <v>800</v>
      </c>
      <c r="FM9" s="769" t="s">
        <v>801</v>
      </c>
      <c r="FN9" s="708" t="s">
        <v>6501</v>
      </c>
      <c r="FO9" s="708"/>
      <c r="FP9" s="708"/>
      <c r="FQ9" s="708"/>
      <c r="FR9" s="708"/>
      <c r="FS9" s="769" t="s">
        <v>802</v>
      </c>
      <c r="FT9" s="771" t="s">
        <v>803</v>
      </c>
      <c r="FU9" s="771"/>
      <c r="FV9" s="771"/>
      <c r="FW9" s="771"/>
      <c r="FX9" s="771"/>
      <c r="FY9" s="737" t="s">
        <v>166</v>
      </c>
      <c r="FZ9" s="737"/>
      <c r="GA9" s="737"/>
      <c r="GB9" s="737"/>
      <c r="GC9" s="737"/>
      <c r="GD9" s="737" t="s">
        <v>167</v>
      </c>
      <c r="GE9" s="737"/>
      <c r="GF9" s="737"/>
      <c r="GG9" s="737"/>
      <c r="GH9" s="737"/>
      <c r="GI9" s="737" t="s">
        <v>804</v>
      </c>
      <c r="GJ9" s="737"/>
      <c r="GK9" s="737"/>
      <c r="GL9" s="707" t="s">
        <v>805</v>
      </c>
      <c r="GM9" s="707"/>
      <c r="GN9" s="707"/>
      <c r="GO9" s="707"/>
      <c r="GP9" s="707"/>
      <c r="GQ9" s="707"/>
      <c r="GR9" s="769" t="s">
        <v>806</v>
      </c>
      <c r="GS9" s="782" t="s">
        <v>807</v>
      </c>
      <c r="GT9" s="769" t="s">
        <v>808</v>
      </c>
      <c r="GU9" s="277" t="s">
        <v>804</v>
      </c>
      <c r="GV9" s="708" t="s">
        <v>6507</v>
      </c>
      <c r="GW9" s="708"/>
      <c r="GX9" s="708"/>
      <c r="GY9" s="708"/>
      <c r="GZ9" s="708"/>
      <c r="HA9" s="708"/>
      <c r="HB9" s="769" t="s">
        <v>806</v>
      </c>
      <c r="HC9" s="708" t="s">
        <v>6621</v>
      </c>
      <c r="HD9" s="708"/>
      <c r="HE9" s="708"/>
      <c r="HF9" s="708"/>
      <c r="HG9" s="708"/>
      <c r="HH9" s="708"/>
      <c r="HI9" s="708"/>
      <c r="HJ9" s="708"/>
      <c r="HK9" s="708"/>
      <c r="HL9" s="708"/>
      <c r="HM9" s="708"/>
      <c r="HN9" s="706" t="s">
        <v>6518</v>
      </c>
      <c r="HO9" s="706" t="s">
        <v>6622</v>
      </c>
      <c r="HP9" s="706" t="s">
        <v>6519</v>
      </c>
      <c r="HQ9" s="700" t="s">
        <v>6520</v>
      </c>
      <c r="HR9" s="700"/>
      <c r="HS9" s="700"/>
      <c r="HT9" s="700"/>
      <c r="HU9" s="706" t="s">
        <v>809</v>
      </c>
      <c r="HV9" s="718" t="s">
        <v>5</v>
      </c>
      <c r="HW9" s="700"/>
      <c r="HX9" s="700"/>
      <c r="HY9" s="784" t="s">
        <v>810</v>
      </c>
      <c r="HZ9" s="784"/>
      <c r="IA9" s="784"/>
      <c r="IB9" s="773" t="s">
        <v>811</v>
      </c>
      <c r="IC9" s="773"/>
      <c r="ID9" s="773"/>
      <c r="IE9" s="773"/>
      <c r="IF9" s="773"/>
      <c r="IG9" s="773"/>
      <c r="IH9" s="773" t="s">
        <v>812</v>
      </c>
      <c r="II9" s="773"/>
      <c r="IJ9" s="773" t="s">
        <v>5</v>
      </c>
      <c r="IK9" s="773"/>
      <c r="IL9" s="700" t="s">
        <v>8</v>
      </c>
      <c r="IM9" s="700"/>
      <c r="IN9" s="254" t="s">
        <v>813</v>
      </c>
      <c r="IO9" s="773" t="s">
        <v>787</v>
      </c>
      <c r="IP9" s="773"/>
      <c r="IQ9" s="279" t="s">
        <v>788</v>
      </c>
      <c r="IR9" s="254" t="s">
        <v>11</v>
      </c>
      <c r="IS9" s="254" t="s">
        <v>13</v>
      </c>
      <c r="IT9" s="279" t="s">
        <v>789</v>
      </c>
      <c r="IU9" s="279" t="s">
        <v>814</v>
      </c>
      <c r="IV9" s="715" t="s">
        <v>813</v>
      </c>
      <c r="IW9" s="715"/>
      <c r="IX9" s="715"/>
      <c r="IY9" s="715"/>
      <c r="IZ9" s="715"/>
      <c r="JA9" s="715"/>
      <c r="JB9" s="715"/>
      <c r="JC9" s="278" t="s">
        <v>5</v>
      </c>
      <c r="JD9" s="278" t="s">
        <v>11</v>
      </c>
      <c r="JE9" s="716" t="s">
        <v>813</v>
      </c>
      <c r="JF9" s="716"/>
      <c r="JG9" s="716"/>
      <c r="JH9" s="716"/>
      <c r="JI9" s="716"/>
      <c r="JJ9" s="716"/>
      <c r="JK9" s="716"/>
      <c r="JL9" s="716"/>
      <c r="JM9" s="716"/>
      <c r="JN9" s="716"/>
      <c r="JO9" s="278" t="s">
        <v>5</v>
      </c>
      <c r="JP9" s="717" t="s">
        <v>813</v>
      </c>
      <c r="JQ9" s="717"/>
      <c r="JR9" s="717"/>
      <c r="JS9" s="717"/>
      <c r="JT9" s="717"/>
      <c r="JU9" s="717"/>
      <c r="JV9" s="717"/>
      <c r="JW9" s="717" t="s">
        <v>815</v>
      </c>
      <c r="JX9" s="717"/>
      <c r="JY9" s="717"/>
      <c r="JZ9" s="717"/>
      <c r="KA9" s="717"/>
      <c r="KB9" s="717"/>
      <c r="KC9" s="717"/>
      <c r="KD9" s="365" t="s">
        <v>788</v>
      </c>
      <c r="KE9" s="774" t="s">
        <v>813</v>
      </c>
      <c r="KF9" s="774"/>
      <c r="KG9" s="773" t="s">
        <v>787</v>
      </c>
      <c r="KH9" s="773"/>
      <c r="KI9" s="283" t="s">
        <v>788</v>
      </c>
      <c r="KJ9" s="278" t="s">
        <v>11</v>
      </c>
      <c r="KK9" s="183" t="s">
        <v>816</v>
      </c>
      <c r="KL9" s="186" t="s">
        <v>817</v>
      </c>
      <c r="KM9" s="737" t="s">
        <v>818</v>
      </c>
      <c r="KN9" s="737"/>
      <c r="KO9" s="737"/>
      <c r="KP9" s="737" t="s">
        <v>788</v>
      </c>
      <c r="KQ9" s="737"/>
      <c r="KR9" s="737" t="s">
        <v>819</v>
      </c>
      <c r="KS9" s="737"/>
      <c r="KT9" s="363" t="s">
        <v>3</v>
      </c>
      <c r="KU9" s="286" t="s">
        <v>5</v>
      </c>
      <c r="KV9" s="285" t="s">
        <v>8</v>
      </c>
      <c r="KW9" s="283" t="s">
        <v>820</v>
      </c>
      <c r="KX9" s="715" t="s">
        <v>3</v>
      </c>
      <c r="KY9" s="715"/>
      <c r="KZ9" s="715"/>
      <c r="LA9" s="715"/>
      <c r="LB9" s="737" t="s">
        <v>5</v>
      </c>
      <c r="LC9" s="737"/>
      <c r="LD9" s="286" t="s">
        <v>8</v>
      </c>
      <c r="LE9" s="700" t="s">
        <v>3</v>
      </c>
      <c r="LF9" s="700"/>
      <c r="LG9" s="700"/>
      <c r="LH9" s="283" t="s">
        <v>821</v>
      </c>
      <c r="LI9" s="187" t="s">
        <v>822</v>
      </c>
      <c r="LJ9" s="283" t="s">
        <v>823</v>
      </c>
      <c r="LK9" s="254" t="s">
        <v>3</v>
      </c>
      <c r="LL9" s="254" t="s">
        <v>5</v>
      </c>
      <c r="LM9" s="254" t="s">
        <v>8</v>
      </c>
      <c r="LN9" s="737" t="s">
        <v>11</v>
      </c>
      <c r="LO9" s="737"/>
      <c r="LP9" s="737"/>
      <c r="LQ9" s="737" t="s">
        <v>13</v>
      </c>
      <c r="LR9" s="737"/>
      <c r="LS9" s="700" t="s">
        <v>789</v>
      </c>
      <c r="LT9" s="700"/>
      <c r="LU9" s="700"/>
      <c r="LV9" s="700"/>
      <c r="LW9" s="700"/>
      <c r="LX9" s="700"/>
      <c r="LY9" s="737" t="s">
        <v>790</v>
      </c>
      <c r="LZ9" s="777"/>
      <c r="MA9" s="771" t="s">
        <v>813</v>
      </c>
      <c r="MB9" s="737"/>
      <c r="MC9" s="737" t="s">
        <v>8</v>
      </c>
      <c r="MD9" s="737"/>
      <c r="ME9" s="737"/>
      <c r="MF9" s="737" t="s">
        <v>787</v>
      </c>
      <c r="MG9" s="737"/>
      <c r="MH9" s="737"/>
      <c r="MI9" s="737"/>
      <c r="MJ9" s="737"/>
      <c r="MK9" s="737" t="s">
        <v>788</v>
      </c>
      <c r="ML9" s="737"/>
      <c r="MM9" s="737"/>
      <c r="MN9" s="278" t="s">
        <v>813</v>
      </c>
      <c r="MO9" s="278" t="s">
        <v>787</v>
      </c>
      <c r="MP9" s="286" t="s">
        <v>8</v>
      </c>
      <c r="MQ9" s="787" t="s">
        <v>538</v>
      </c>
      <c r="MR9" s="788"/>
      <c r="MS9" s="788"/>
      <c r="MT9" s="788"/>
      <c r="MU9" s="788"/>
      <c r="MV9" s="788"/>
      <c r="MW9" s="788"/>
      <c r="MX9" s="788"/>
      <c r="MY9" s="789"/>
      <c r="MZ9" s="737" t="s">
        <v>813</v>
      </c>
      <c r="NA9" s="737"/>
      <c r="NB9" s="737"/>
      <c r="NC9" s="737"/>
      <c r="ND9" s="776" t="s">
        <v>3</v>
      </c>
      <c r="NE9" s="776"/>
      <c r="NF9" s="162"/>
    </row>
    <row r="10" spans="1:370" ht="220.5" x14ac:dyDescent="0.4">
      <c r="A10" s="31" t="s">
        <v>824</v>
      </c>
      <c r="B10" s="31" t="s">
        <v>825</v>
      </c>
      <c r="C10" s="31" t="s">
        <v>826</v>
      </c>
      <c r="D10" s="31" t="s">
        <v>827</v>
      </c>
      <c r="E10" s="31" t="s">
        <v>828</v>
      </c>
      <c r="F10" s="31" t="s">
        <v>829</v>
      </c>
      <c r="G10" s="32" t="s">
        <v>813</v>
      </c>
      <c r="H10" s="32" t="s">
        <v>787</v>
      </c>
      <c r="I10" s="32" t="s">
        <v>788</v>
      </c>
      <c r="J10" s="32" t="s">
        <v>819</v>
      </c>
      <c r="K10" s="32" t="s">
        <v>820</v>
      </c>
      <c r="L10" s="32" t="s">
        <v>830</v>
      </c>
      <c r="M10" s="32" t="s">
        <v>814</v>
      </c>
      <c r="N10" s="32" t="s">
        <v>813</v>
      </c>
      <c r="O10" s="32" t="s">
        <v>787</v>
      </c>
      <c r="P10" s="32" t="s">
        <v>788</v>
      </c>
      <c r="Q10" s="32" t="s">
        <v>11</v>
      </c>
      <c r="R10" s="32" t="s">
        <v>820</v>
      </c>
      <c r="S10" s="32" t="s">
        <v>830</v>
      </c>
      <c r="T10" s="32" t="s">
        <v>814</v>
      </c>
      <c r="U10" s="32" t="s">
        <v>813</v>
      </c>
      <c r="V10" s="32" t="s">
        <v>813</v>
      </c>
      <c r="W10" s="32" t="s">
        <v>787</v>
      </c>
      <c r="X10" s="32" t="s">
        <v>813</v>
      </c>
      <c r="Y10" s="32" t="s">
        <v>787</v>
      </c>
      <c r="Z10" s="32" t="s">
        <v>788</v>
      </c>
      <c r="AA10" s="32" t="s">
        <v>819</v>
      </c>
      <c r="AB10" s="33" t="s">
        <v>820</v>
      </c>
      <c r="AC10" s="34" t="s">
        <v>813</v>
      </c>
      <c r="AD10" s="32" t="s">
        <v>787</v>
      </c>
      <c r="AE10" s="32" t="s">
        <v>788</v>
      </c>
      <c r="AF10" s="32" t="s">
        <v>819</v>
      </c>
      <c r="AG10" s="32" t="s">
        <v>820</v>
      </c>
      <c r="AH10" s="32" t="s">
        <v>830</v>
      </c>
      <c r="AI10" s="32" t="s">
        <v>814</v>
      </c>
      <c r="AJ10" s="32" t="s">
        <v>547</v>
      </c>
      <c r="AK10" s="120" t="s">
        <v>784</v>
      </c>
      <c r="AL10" s="120" t="s">
        <v>831</v>
      </c>
      <c r="AM10" s="32" t="s">
        <v>813</v>
      </c>
      <c r="AN10" s="32" t="s">
        <v>815</v>
      </c>
      <c r="AO10" s="36" t="s">
        <v>788</v>
      </c>
      <c r="AP10" s="120" t="s">
        <v>3</v>
      </c>
      <c r="AQ10" s="120" t="s">
        <v>815</v>
      </c>
      <c r="AR10" s="120" t="s">
        <v>832</v>
      </c>
      <c r="AS10" s="120" t="s">
        <v>833</v>
      </c>
      <c r="AT10" s="120" t="s">
        <v>834</v>
      </c>
      <c r="AU10" s="120" t="s">
        <v>835</v>
      </c>
      <c r="AV10" s="120" t="s">
        <v>836</v>
      </c>
      <c r="AW10" s="282" t="s">
        <v>547</v>
      </c>
      <c r="AX10" s="36" t="s">
        <v>816</v>
      </c>
      <c r="AY10" s="37" t="s">
        <v>813</v>
      </c>
      <c r="AZ10" s="120" t="s">
        <v>815</v>
      </c>
      <c r="BA10" s="120" t="s">
        <v>832</v>
      </c>
      <c r="BB10" s="120" t="s">
        <v>813</v>
      </c>
      <c r="BC10" s="120" t="s">
        <v>837</v>
      </c>
      <c r="BD10" s="120" t="s">
        <v>838</v>
      </c>
      <c r="BE10" s="120" t="s">
        <v>832</v>
      </c>
      <c r="BF10" s="120" t="s">
        <v>833</v>
      </c>
      <c r="BG10" s="120" t="s">
        <v>834</v>
      </c>
      <c r="BH10" s="120" t="s">
        <v>835</v>
      </c>
      <c r="BI10" s="120" t="s">
        <v>836</v>
      </c>
      <c r="BJ10" s="33" t="s">
        <v>839</v>
      </c>
      <c r="BK10" s="33" t="s">
        <v>840</v>
      </c>
      <c r="BL10" s="33" t="s">
        <v>831</v>
      </c>
      <c r="BM10" s="33" t="s">
        <v>841</v>
      </c>
      <c r="BN10" s="33" t="s">
        <v>842</v>
      </c>
      <c r="BO10" s="33" t="s">
        <v>843</v>
      </c>
      <c r="BP10" s="38" t="s">
        <v>844</v>
      </c>
      <c r="BQ10" s="37" t="s">
        <v>813</v>
      </c>
      <c r="BR10" s="120" t="s">
        <v>815</v>
      </c>
      <c r="BS10" s="32" t="s">
        <v>8</v>
      </c>
      <c r="BT10" s="120" t="s">
        <v>11</v>
      </c>
      <c r="BU10" s="37" t="s">
        <v>813</v>
      </c>
      <c r="BV10" s="120" t="s">
        <v>815</v>
      </c>
      <c r="BW10" s="32" t="s">
        <v>8</v>
      </c>
      <c r="BX10" s="120" t="s">
        <v>3</v>
      </c>
      <c r="BY10" s="120" t="s">
        <v>787</v>
      </c>
      <c r="BZ10" s="39" t="s">
        <v>788</v>
      </c>
      <c r="CA10" s="35" t="s">
        <v>813</v>
      </c>
      <c r="CB10" s="120" t="s">
        <v>845</v>
      </c>
      <c r="CC10" s="120" t="s">
        <v>11</v>
      </c>
      <c r="CD10" s="32" t="s">
        <v>813</v>
      </c>
      <c r="CE10" s="38" t="s">
        <v>787</v>
      </c>
      <c r="CF10" s="34" t="s">
        <v>846</v>
      </c>
      <c r="CG10" s="32" t="s">
        <v>847</v>
      </c>
      <c r="CH10" s="32" t="s">
        <v>787</v>
      </c>
      <c r="CI10" s="32" t="s">
        <v>788</v>
      </c>
      <c r="CJ10" s="32" t="s">
        <v>819</v>
      </c>
      <c r="CK10" s="32" t="s">
        <v>820</v>
      </c>
      <c r="CL10" s="32" t="s">
        <v>830</v>
      </c>
      <c r="CM10" s="33" t="s">
        <v>814</v>
      </c>
      <c r="CN10" s="35" t="s">
        <v>848</v>
      </c>
      <c r="CO10" s="36" t="s">
        <v>849</v>
      </c>
      <c r="CP10" s="39" t="s">
        <v>816</v>
      </c>
      <c r="CQ10" s="120" t="s">
        <v>815</v>
      </c>
      <c r="CR10" s="39" t="s">
        <v>832</v>
      </c>
      <c r="CS10" s="282" t="s">
        <v>833</v>
      </c>
      <c r="CT10" s="36" t="s">
        <v>820</v>
      </c>
      <c r="CU10" s="37" t="s">
        <v>816</v>
      </c>
      <c r="CV10" s="120" t="s">
        <v>815</v>
      </c>
      <c r="CW10" s="120" t="s">
        <v>832</v>
      </c>
      <c r="CX10" s="120" t="s">
        <v>3</v>
      </c>
      <c r="CY10" s="36" t="s">
        <v>5</v>
      </c>
      <c r="CZ10" s="37" t="s">
        <v>3</v>
      </c>
      <c r="DA10" s="120" t="s">
        <v>5</v>
      </c>
      <c r="DB10" s="120" t="s">
        <v>788</v>
      </c>
      <c r="DC10" s="120" t="s">
        <v>11</v>
      </c>
      <c r="DD10" s="120" t="s">
        <v>820</v>
      </c>
      <c r="DE10" s="120" t="s">
        <v>830</v>
      </c>
      <c r="DF10" s="120" t="s">
        <v>790</v>
      </c>
      <c r="DG10" s="35" t="s">
        <v>850</v>
      </c>
      <c r="DH10" s="120" t="s">
        <v>851</v>
      </c>
      <c r="DI10" s="120" t="s">
        <v>852</v>
      </c>
      <c r="DJ10" s="120" t="s">
        <v>853</v>
      </c>
      <c r="DK10" s="120" t="s">
        <v>854</v>
      </c>
      <c r="DL10" s="120" t="s">
        <v>855</v>
      </c>
      <c r="DM10" s="32" t="s">
        <v>852</v>
      </c>
      <c r="DN10" s="225" t="s">
        <v>853</v>
      </c>
      <c r="DO10" s="225" t="s">
        <v>854</v>
      </c>
      <c r="DP10" s="225" t="s">
        <v>856</v>
      </c>
      <c r="DQ10" s="225" t="s">
        <v>857</v>
      </c>
      <c r="DR10" s="225" t="s">
        <v>858</v>
      </c>
      <c r="DS10" s="225" t="s">
        <v>859</v>
      </c>
      <c r="DT10" s="225" t="s">
        <v>860</v>
      </c>
      <c r="DU10" s="120" t="s">
        <v>813</v>
      </c>
      <c r="DV10" s="120" t="s">
        <v>787</v>
      </c>
      <c r="DW10" s="120" t="s">
        <v>788</v>
      </c>
      <c r="DX10" s="120" t="s">
        <v>11</v>
      </c>
      <c r="DY10" s="120" t="s">
        <v>820</v>
      </c>
      <c r="DZ10" s="120" t="s">
        <v>789</v>
      </c>
      <c r="EA10" s="120" t="s">
        <v>814</v>
      </c>
      <c r="EB10" s="120" t="s">
        <v>861</v>
      </c>
      <c r="EC10" s="120" t="s">
        <v>784</v>
      </c>
      <c r="ED10" s="120" t="s">
        <v>862</v>
      </c>
      <c r="EE10" s="120" t="s">
        <v>863</v>
      </c>
      <c r="EF10" s="120" t="s">
        <v>864</v>
      </c>
      <c r="EG10" s="282" t="s">
        <v>865</v>
      </c>
      <c r="EH10" s="169" t="s">
        <v>866</v>
      </c>
      <c r="EI10" s="37" t="s">
        <v>106</v>
      </c>
      <c r="EJ10" s="37" t="s">
        <v>107</v>
      </c>
      <c r="EK10" s="37" t="s">
        <v>867</v>
      </c>
      <c r="EL10" s="120" t="s">
        <v>6492</v>
      </c>
      <c r="EM10" s="37" t="s">
        <v>6491</v>
      </c>
      <c r="EN10" s="37" t="s">
        <v>868</v>
      </c>
      <c r="EO10" s="37" t="s">
        <v>869</v>
      </c>
      <c r="EP10" s="39" t="s">
        <v>6492</v>
      </c>
      <c r="EQ10" s="282" t="s">
        <v>6491</v>
      </c>
      <c r="ER10" s="120" t="s">
        <v>870</v>
      </c>
      <c r="ES10" s="120" t="s">
        <v>871</v>
      </c>
      <c r="ET10" s="282" t="s">
        <v>872</v>
      </c>
      <c r="EU10" s="251" t="s">
        <v>6493</v>
      </c>
      <c r="EV10" s="175" t="s">
        <v>6494</v>
      </c>
      <c r="EW10" s="175" t="s">
        <v>6495</v>
      </c>
      <c r="EX10" s="175" t="s">
        <v>6496</v>
      </c>
      <c r="EY10" s="276" t="s">
        <v>6498</v>
      </c>
      <c r="EZ10" s="704"/>
      <c r="FA10" s="78" t="s">
        <v>136</v>
      </c>
      <c r="FB10" s="175" t="s">
        <v>137</v>
      </c>
      <c r="FC10" s="276" t="s">
        <v>138</v>
      </c>
      <c r="FD10" s="276" t="s">
        <v>139</v>
      </c>
      <c r="FE10" s="276" t="s">
        <v>6500</v>
      </c>
      <c r="FF10" s="276" t="s">
        <v>6498</v>
      </c>
      <c r="FG10" s="707"/>
      <c r="FH10" s="120" t="s">
        <v>873</v>
      </c>
      <c r="FI10" s="163">
        <v>1</v>
      </c>
      <c r="FJ10" s="163">
        <v>2</v>
      </c>
      <c r="FK10" s="163">
        <v>3</v>
      </c>
      <c r="FL10" s="707"/>
      <c r="FM10" s="769"/>
      <c r="FN10" s="31" t="s">
        <v>6502</v>
      </c>
      <c r="FO10" s="31" t="s">
        <v>6503</v>
      </c>
      <c r="FP10" s="31" t="s">
        <v>6504</v>
      </c>
      <c r="FQ10" s="31" t="s">
        <v>6505</v>
      </c>
      <c r="FR10" s="31" t="s">
        <v>6506</v>
      </c>
      <c r="FS10" s="769"/>
      <c r="FT10" s="37" t="s">
        <v>874</v>
      </c>
      <c r="FU10" s="120" t="s">
        <v>875</v>
      </c>
      <c r="FV10" s="120" t="s">
        <v>545</v>
      </c>
      <c r="FW10" s="120" t="s">
        <v>548</v>
      </c>
      <c r="FX10" s="120" t="s">
        <v>550</v>
      </c>
      <c r="FY10" s="37" t="s">
        <v>874</v>
      </c>
      <c r="FZ10" s="120" t="s">
        <v>875</v>
      </c>
      <c r="GA10" s="120" t="s">
        <v>545</v>
      </c>
      <c r="GB10" s="120" t="s">
        <v>548</v>
      </c>
      <c r="GC10" s="120" t="s">
        <v>550</v>
      </c>
      <c r="GD10" s="37" t="s">
        <v>874</v>
      </c>
      <c r="GE10" s="120" t="s">
        <v>875</v>
      </c>
      <c r="GF10" s="120" t="s">
        <v>545</v>
      </c>
      <c r="GG10" s="120" t="s">
        <v>548</v>
      </c>
      <c r="GH10" s="120" t="s">
        <v>550</v>
      </c>
      <c r="GI10" s="120" t="s">
        <v>876</v>
      </c>
      <c r="GJ10" s="120" t="s">
        <v>877</v>
      </c>
      <c r="GK10" s="282" t="s">
        <v>878</v>
      </c>
      <c r="GL10" s="262" t="s">
        <v>136</v>
      </c>
      <c r="GM10" s="262" t="s">
        <v>137</v>
      </c>
      <c r="GN10" s="262" t="s">
        <v>138</v>
      </c>
      <c r="GO10" s="262" t="s">
        <v>139</v>
      </c>
      <c r="GP10" s="262" t="s">
        <v>140</v>
      </c>
      <c r="GQ10" s="262" t="s">
        <v>135</v>
      </c>
      <c r="GR10" s="769"/>
      <c r="GS10" s="782"/>
      <c r="GT10" s="769"/>
      <c r="GU10" s="277" t="s">
        <v>879</v>
      </c>
      <c r="GV10" s="31" t="s">
        <v>880</v>
      </c>
      <c r="GW10" s="31" t="s">
        <v>881</v>
      </c>
      <c r="GX10" s="31" t="s">
        <v>882</v>
      </c>
      <c r="GY10" s="31" t="s">
        <v>883</v>
      </c>
      <c r="GZ10" s="31" t="s">
        <v>884</v>
      </c>
      <c r="HA10" s="364" t="s">
        <v>135</v>
      </c>
      <c r="HB10" s="783"/>
      <c r="HC10" s="281" t="s">
        <v>6508</v>
      </c>
      <c r="HD10" s="281" t="s">
        <v>6509</v>
      </c>
      <c r="HE10" s="281" t="s">
        <v>6510</v>
      </c>
      <c r="HF10" s="281" t="s">
        <v>6511</v>
      </c>
      <c r="HG10" s="281" t="s">
        <v>6512</v>
      </c>
      <c r="HH10" s="281" t="s">
        <v>6513</v>
      </c>
      <c r="HI10" s="281" t="s">
        <v>6514</v>
      </c>
      <c r="HJ10" s="281" t="s">
        <v>6515</v>
      </c>
      <c r="HK10" s="281" t="s">
        <v>6516</v>
      </c>
      <c r="HL10" s="281" t="s">
        <v>6517</v>
      </c>
      <c r="HM10" s="228" t="s">
        <v>6498</v>
      </c>
      <c r="HN10" s="704"/>
      <c r="HO10" s="706"/>
      <c r="HP10" s="706"/>
      <c r="HQ10" s="286" t="s">
        <v>6504</v>
      </c>
      <c r="HR10" s="286" t="s">
        <v>6505</v>
      </c>
      <c r="HS10" s="286" t="s">
        <v>6521</v>
      </c>
      <c r="HT10" s="286" t="s">
        <v>6497</v>
      </c>
      <c r="HU10" s="704"/>
      <c r="HV10" s="208" t="s">
        <v>885</v>
      </c>
      <c r="HW10" s="164" t="s">
        <v>886</v>
      </c>
      <c r="HX10" s="226" t="s">
        <v>887</v>
      </c>
      <c r="HY10" s="37" t="s">
        <v>217</v>
      </c>
      <c r="HZ10" s="120" t="s">
        <v>218</v>
      </c>
      <c r="IA10" s="37" t="s">
        <v>888</v>
      </c>
      <c r="IB10" s="37" t="s">
        <v>889</v>
      </c>
      <c r="IC10" s="282" t="s">
        <v>890</v>
      </c>
      <c r="ID10" s="282" t="s">
        <v>891</v>
      </c>
      <c r="IE10" s="282" t="s">
        <v>892</v>
      </c>
      <c r="IF10" s="282" t="s">
        <v>893</v>
      </c>
      <c r="IG10" s="282" t="s">
        <v>135</v>
      </c>
      <c r="IH10" s="282" t="s">
        <v>227</v>
      </c>
      <c r="II10" s="120" t="s">
        <v>894</v>
      </c>
      <c r="IJ10" s="120" t="s">
        <v>895</v>
      </c>
      <c r="IK10" s="120" t="s">
        <v>896</v>
      </c>
      <c r="IL10" s="120" t="s">
        <v>234</v>
      </c>
      <c r="IM10" s="120" t="s">
        <v>218</v>
      </c>
      <c r="IN10" s="120" t="s">
        <v>897</v>
      </c>
      <c r="IO10" s="120" t="s">
        <v>897</v>
      </c>
      <c r="IP10" s="120" t="s">
        <v>897</v>
      </c>
      <c r="IQ10" s="120" t="s">
        <v>897</v>
      </c>
      <c r="IR10" s="120" t="s">
        <v>897</v>
      </c>
      <c r="IS10" s="120" t="s">
        <v>897</v>
      </c>
      <c r="IT10" s="120" t="s">
        <v>897</v>
      </c>
      <c r="IU10" s="225" t="s">
        <v>897</v>
      </c>
      <c r="IV10" s="35" t="s">
        <v>898</v>
      </c>
      <c r="IW10" s="120" t="s">
        <v>899</v>
      </c>
      <c r="IX10" s="120" t="s">
        <v>900</v>
      </c>
      <c r="IY10" s="120" t="s">
        <v>901</v>
      </c>
      <c r="IZ10" s="120" t="s">
        <v>902</v>
      </c>
      <c r="JA10" s="120" t="s">
        <v>903</v>
      </c>
      <c r="JB10" s="120" t="s">
        <v>904</v>
      </c>
      <c r="JC10" s="120" t="s">
        <v>905</v>
      </c>
      <c r="JD10" s="282" t="s">
        <v>906</v>
      </c>
      <c r="JE10" s="120" t="s">
        <v>898</v>
      </c>
      <c r="JF10" s="120" t="s">
        <v>899</v>
      </c>
      <c r="JG10" s="120" t="s">
        <v>900</v>
      </c>
      <c r="JH10" s="120" t="s">
        <v>907</v>
      </c>
      <c r="JI10" s="120" t="s">
        <v>908</v>
      </c>
      <c r="JJ10" s="120" t="s">
        <v>909</v>
      </c>
      <c r="JK10" s="120" t="s">
        <v>910</v>
      </c>
      <c r="JL10" s="120" t="s">
        <v>902</v>
      </c>
      <c r="JM10" s="120" t="s">
        <v>903</v>
      </c>
      <c r="JN10" s="120" t="s">
        <v>904</v>
      </c>
      <c r="JO10" s="120" t="s">
        <v>905</v>
      </c>
      <c r="JP10" s="366" t="s">
        <v>911</v>
      </c>
      <c r="JQ10" s="366" t="s">
        <v>912</v>
      </c>
      <c r="JR10" s="366" t="s">
        <v>913</v>
      </c>
      <c r="JS10" s="366" t="s">
        <v>914</v>
      </c>
      <c r="JT10" s="366" t="s">
        <v>915</v>
      </c>
      <c r="JU10" s="366" t="s">
        <v>916</v>
      </c>
      <c r="JV10" s="366" t="s">
        <v>917</v>
      </c>
      <c r="JW10" s="366" t="s">
        <v>911</v>
      </c>
      <c r="JX10" s="366" t="s">
        <v>912</v>
      </c>
      <c r="JY10" s="366" t="s">
        <v>913</v>
      </c>
      <c r="JZ10" s="366" t="s">
        <v>914</v>
      </c>
      <c r="KA10" s="366" t="s">
        <v>918</v>
      </c>
      <c r="KB10" s="366" t="s">
        <v>916</v>
      </c>
      <c r="KC10" s="367" t="s">
        <v>917</v>
      </c>
      <c r="KD10" s="368" t="s">
        <v>6522</v>
      </c>
      <c r="KE10" s="37" t="s">
        <v>919</v>
      </c>
      <c r="KF10" s="120" t="s">
        <v>920</v>
      </c>
      <c r="KG10" s="37" t="s">
        <v>921</v>
      </c>
      <c r="KH10" s="120" t="s">
        <v>922</v>
      </c>
      <c r="KI10" s="39" t="s">
        <v>923</v>
      </c>
      <c r="KJ10" s="277" t="s">
        <v>247</v>
      </c>
      <c r="KK10" s="184" t="s">
        <v>924</v>
      </c>
      <c r="KL10" s="188" t="s">
        <v>924</v>
      </c>
      <c r="KM10" s="282" t="s">
        <v>6523</v>
      </c>
      <c r="KN10" s="282" t="s">
        <v>6524</v>
      </c>
      <c r="KO10" s="282" t="s">
        <v>6525</v>
      </c>
      <c r="KP10" s="120" t="s">
        <v>925</v>
      </c>
      <c r="KQ10" s="120" t="s">
        <v>926</v>
      </c>
      <c r="KR10" s="120" t="s">
        <v>925</v>
      </c>
      <c r="KS10" s="277" t="s">
        <v>926</v>
      </c>
      <c r="KT10" s="210" t="s">
        <v>247</v>
      </c>
      <c r="KU10" s="280" t="s">
        <v>247</v>
      </c>
      <c r="KV10" s="120" t="s">
        <v>247</v>
      </c>
      <c r="KW10" s="228" t="s">
        <v>247</v>
      </c>
      <c r="KX10" s="35" t="s">
        <v>927</v>
      </c>
      <c r="KY10" s="37" t="s">
        <v>928</v>
      </c>
      <c r="KZ10" s="37" t="s">
        <v>929</v>
      </c>
      <c r="LA10" s="39" t="s">
        <v>930</v>
      </c>
      <c r="LB10" s="120" t="s">
        <v>931</v>
      </c>
      <c r="LC10" s="120" t="s">
        <v>932</v>
      </c>
      <c r="LD10" s="120" t="s">
        <v>897</v>
      </c>
      <c r="LE10" s="120" t="s">
        <v>933</v>
      </c>
      <c r="LF10" s="282" t="s">
        <v>934</v>
      </c>
      <c r="LG10" s="120" t="s">
        <v>935</v>
      </c>
      <c r="LH10" s="185" t="s">
        <v>936</v>
      </c>
      <c r="LI10" s="185" t="s">
        <v>937</v>
      </c>
      <c r="LJ10" s="229" t="s">
        <v>938</v>
      </c>
      <c r="LK10" s="163" t="s">
        <v>939</v>
      </c>
      <c r="LL10" s="31" t="s">
        <v>940</v>
      </c>
      <c r="LM10" s="31" t="s">
        <v>941</v>
      </c>
      <c r="LN10" s="282" t="s">
        <v>942</v>
      </c>
      <c r="LO10" s="120" t="s">
        <v>943</v>
      </c>
      <c r="LP10" s="39" t="s">
        <v>944</v>
      </c>
      <c r="LQ10" s="120" t="s">
        <v>945</v>
      </c>
      <c r="LR10" s="39" t="s">
        <v>946</v>
      </c>
      <c r="LS10" s="120" t="s">
        <v>6526</v>
      </c>
      <c r="LT10" s="120" t="s">
        <v>947</v>
      </c>
      <c r="LU10" s="120" t="s">
        <v>948</v>
      </c>
      <c r="LV10" s="120" t="s">
        <v>949</v>
      </c>
      <c r="LW10" s="120" t="s">
        <v>950</v>
      </c>
      <c r="LX10" s="120" t="s">
        <v>6527</v>
      </c>
      <c r="LY10" s="120" t="s">
        <v>951</v>
      </c>
      <c r="LZ10" s="229" t="s">
        <v>952</v>
      </c>
      <c r="MA10" s="37" t="s">
        <v>6530</v>
      </c>
      <c r="MB10" s="120" t="s">
        <v>6531</v>
      </c>
      <c r="MC10" s="120" t="s">
        <v>953</v>
      </c>
      <c r="MD10" s="120" t="s">
        <v>498</v>
      </c>
      <c r="ME10" s="120" t="s">
        <v>499</v>
      </c>
      <c r="MF10" s="282" t="s">
        <v>511</v>
      </c>
      <c r="MG10" s="282" t="s">
        <v>954</v>
      </c>
      <c r="MH10" s="284" t="s">
        <v>955</v>
      </c>
      <c r="MI10" s="225" t="s">
        <v>956</v>
      </c>
      <c r="MJ10" s="225" t="s">
        <v>6533</v>
      </c>
      <c r="MK10" s="225" t="s">
        <v>957</v>
      </c>
      <c r="ML10" s="345" t="s">
        <v>958</v>
      </c>
      <c r="MM10" s="120" t="s">
        <v>959</v>
      </c>
      <c r="MN10" s="120" t="s">
        <v>247</v>
      </c>
      <c r="MO10" s="120" t="s">
        <v>247</v>
      </c>
      <c r="MP10" s="120" t="s">
        <v>247</v>
      </c>
      <c r="MQ10" s="346" t="s">
        <v>874</v>
      </c>
      <c r="MR10" s="346" t="s">
        <v>875</v>
      </c>
      <c r="MS10" s="346" t="s">
        <v>545</v>
      </c>
      <c r="MT10" s="346" t="s">
        <v>548</v>
      </c>
      <c r="MU10" s="346" t="s">
        <v>550</v>
      </c>
      <c r="MV10" s="346" t="s">
        <v>552</v>
      </c>
      <c r="MW10" s="346" t="s">
        <v>556</v>
      </c>
      <c r="MX10" s="346" t="s">
        <v>6534</v>
      </c>
      <c r="MY10" s="347" t="s">
        <v>564</v>
      </c>
      <c r="MZ10" s="120" t="s">
        <v>960</v>
      </c>
      <c r="NA10" s="120" t="s">
        <v>961</v>
      </c>
      <c r="NB10" s="120" t="s">
        <v>962</v>
      </c>
      <c r="NC10" s="120" t="s">
        <v>963</v>
      </c>
      <c r="ND10" s="348" t="s">
        <v>617</v>
      </c>
      <c r="NE10" s="349" t="s">
        <v>964</v>
      </c>
      <c r="NF10" s="40" t="s">
        <v>965</v>
      </c>
    </row>
    <row r="11" spans="1:370" s="52" customFormat="1" ht="32.25" customHeight="1" thickBot="1" x14ac:dyDescent="0.45">
      <c r="A11" s="171" t="str">
        <f>LEFT('01自己採点表'!P2,2)</f>
        <v/>
      </c>
      <c r="B11" s="171" t="str">
        <f>MID('01自己採点表'!P2,3,3)</f>
        <v/>
      </c>
      <c r="C11" s="172" t="str">
        <f>A11&amp;B11</f>
        <v/>
      </c>
      <c r="D11" s="172" t="e">
        <f>VLOOKUP(A11,都道府県マスタ!A:C,2,0)</f>
        <v>#N/A</v>
      </c>
      <c r="E11" s="171" t="str">
        <f>MID('01自己採点表'!P2,7,20)</f>
        <v/>
      </c>
      <c r="F11" s="171">
        <f>'01自己採点表'!P3</f>
        <v>0</v>
      </c>
      <c r="G11" s="32"/>
      <c r="H11" s="32"/>
      <c r="I11" s="32"/>
      <c r="J11" s="32"/>
      <c r="K11" s="32"/>
      <c r="L11" s="32"/>
      <c r="M11" s="32"/>
      <c r="N11" s="32"/>
      <c r="O11" s="32"/>
      <c r="P11" s="32"/>
      <c r="Q11" s="32"/>
      <c r="R11" s="32"/>
      <c r="S11" s="32"/>
      <c r="T11" s="32"/>
      <c r="U11" s="32"/>
      <c r="V11" s="32"/>
      <c r="W11" s="32"/>
      <c r="X11" s="32"/>
      <c r="Y11" s="32"/>
      <c r="Z11" s="32"/>
      <c r="AA11" s="32"/>
      <c r="AB11" s="33"/>
      <c r="AC11" s="34"/>
      <c r="AD11" s="32"/>
      <c r="AE11" s="32"/>
      <c r="AF11" s="32"/>
      <c r="AG11" s="32"/>
      <c r="AH11" s="32"/>
      <c r="AI11" s="32"/>
      <c r="AJ11" s="32"/>
      <c r="AK11" s="149" t="str">
        <f>'01自己採点表'!R92</f>
        <v/>
      </c>
      <c r="AL11" s="149" t="str">
        <f>'01自己採点表'!R99</f>
        <v/>
      </c>
      <c r="AM11" s="32"/>
      <c r="AN11" s="32"/>
      <c r="AO11" s="153">
        <f>'01自己採点表'!R114</f>
        <v>0</v>
      </c>
      <c r="AP11" s="149" t="str">
        <f>'01自己採点表'!R124</f>
        <v/>
      </c>
      <c r="AQ11" s="149" t="str">
        <f>'01自己採点表'!R145</f>
        <v/>
      </c>
      <c r="AR11" s="149" t="str">
        <f>'01自己採点表'!R148</f>
        <v/>
      </c>
      <c r="AS11" s="149" t="str">
        <f>'01自己採点表'!R156</f>
        <v/>
      </c>
      <c r="AT11" s="149" t="str">
        <f>'01自己採点表'!R164</f>
        <v/>
      </c>
      <c r="AU11" s="149" t="str">
        <f>'01自己採点表'!R182</f>
        <v/>
      </c>
      <c r="AV11" s="149" t="str">
        <f>'01自己採点表'!R195</f>
        <v/>
      </c>
      <c r="AW11" s="151" t="str">
        <f>'01自己採点表'!R218</f>
        <v/>
      </c>
      <c r="AX11" s="153" t="str">
        <f>'01自己採点表'!R244</f>
        <v/>
      </c>
      <c r="AY11" s="154" t="str">
        <f>'01自己採点表'!R254</f>
        <v/>
      </c>
      <c r="AZ11" s="149" t="str">
        <f>'01自己採点表'!R270</f>
        <v/>
      </c>
      <c r="BA11" s="149" t="str">
        <f>'01自己採点表'!R273</f>
        <v/>
      </c>
      <c r="BB11" s="149" t="str">
        <f>'01自己採点表'!R287</f>
        <v/>
      </c>
      <c r="BC11" s="149" t="str">
        <f>'01自己採点表'!R291</f>
        <v/>
      </c>
      <c r="BD11" s="149" t="str">
        <f>'01自己採点表'!R293</f>
        <v/>
      </c>
      <c r="BE11" s="149" t="str">
        <f>'01自己採点表'!R295</f>
        <v/>
      </c>
      <c r="BF11" s="149" t="str">
        <f>'01自己採点表'!R297</f>
        <v/>
      </c>
      <c r="BG11" s="149" t="str">
        <f>'01自己採点表'!R299</f>
        <v/>
      </c>
      <c r="BH11" s="149" t="str">
        <f>'01自己採点表'!R301</f>
        <v/>
      </c>
      <c r="BI11" s="149" t="str">
        <f>'01自己採点表'!R303</f>
        <v/>
      </c>
      <c r="BJ11" s="33"/>
      <c r="BK11" s="33"/>
      <c r="BL11" s="33"/>
      <c r="BM11" s="33"/>
      <c r="BN11" s="33"/>
      <c r="BO11" s="33"/>
      <c r="BP11" s="38"/>
      <c r="BQ11" s="154" t="str">
        <f>'01自己採点表'!R321</f>
        <v/>
      </c>
      <c r="BR11" s="149" t="str">
        <f>'01自己採点表'!R329</f>
        <v/>
      </c>
      <c r="BS11" s="32"/>
      <c r="BT11" s="149" t="str">
        <f>'01自己採点表'!R334</f>
        <v/>
      </c>
      <c r="BU11" s="154" t="str">
        <f>'01自己採点表'!R344</f>
        <v/>
      </c>
      <c r="BV11" s="149" t="str">
        <f>'01自己採点表'!R355</f>
        <v/>
      </c>
      <c r="BW11" s="32"/>
      <c r="BX11" s="149" t="str">
        <f>'01自己採点表'!R368</f>
        <v/>
      </c>
      <c r="BY11" s="149" t="str">
        <f>'01自己採点表'!R377</f>
        <v/>
      </c>
      <c r="BZ11" s="152" t="str">
        <f>'01自己採点表'!R386</f>
        <v/>
      </c>
      <c r="CA11" s="150" t="str">
        <f>'01自己採点表'!R399</f>
        <v/>
      </c>
      <c r="CB11" s="149" t="str">
        <f>'01自己採点表'!R402</f>
        <v/>
      </c>
      <c r="CC11" s="149" t="str">
        <f>'01自己採点表'!R406</f>
        <v/>
      </c>
      <c r="CD11" s="32"/>
      <c r="CE11" s="38"/>
      <c r="CF11" s="34"/>
      <c r="CG11" s="32"/>
      <c r="CH11" s="32"/>
      <c r="CI11" s="32"/>
      <c r="CJ11" s="32"/>
      <c r="CK11" s="32"/>
      <c r="CL11" s="32"/>
      <c r="CM11" s="33"/>
      <c r="CN11" s="150">
        <f>MAX('01自己採点表'!R443,'01自己採点表'!R446)</f>
        <v>0</v>
      </c>
      <c r="CO11" s="153" t="str">
        <f>'01自己採点表'!R455</f>
        <v/>
      </c>
      <c r="CP11" s="152" t="str">
        <f>'01自己採点表'!R477</f>
        <v/>
      </c>
      <c r="CQ11" s="149" t="str">
        <f>'01自己採点表'!R479</f>
        <v/>
      </c>
      <c r="CR11" s="152" t="str">
        <f>'01自己採点表'!R481</f>
        <v/>
      </c>
      <c r="CS11" s="151" t="str">
        <f>'01自己採点表'!R483</f>
        <v/>
      </c>
      <c r="CT11" s="153" t="str">
        <f>'01自己採点表'!R484</f>
        <v/>
      </c>
      <c r="CU11" s="154" t="str">
        <f>'01自己採点表'!R491</f>
        <v/>
      </c>
      <c r="CV11" s="149" t="str">
        <f>'01自己採点表'!R496</f>
        <v/>
      </c>
      <c r="CW11" s="149" t="str">
        <f>'01自己採点表'!R499</f>
        <v/>
      </c>
      <c r="CX11" s="149" t="str">
        <f>'01自己採点表'!R517</f>
        <v/>
      </c>
      <c r="CY11" s="153" t="str">
        <f>'01自己採点表'!R521</f>
        <v/>
      </c>
      <c r="CZ11" s="154" t="str">
        <f>'01自己採点表'!R538</f>
        <v/>
      </c>
      <c r="DA11" s="149" t="str">
        <f>'01自己採点表'!R540</f>
        <v/>
      </c>
      <c r="DB11" s="149" t="str">
        <f>'01自己採点表'!R542</f>
        <v/>
      </c>
      <c r="DC11" s="149" t="str">
        <f>'01自己採点表'!R544</f>
        <v/>
      </c>
      <c r="DD11" s="149" t="str">
        <f>'01自己採点表'!R548</f>
        <v/>
      </c>
      <c r="DE11" s="149" t="str">
        <f>'01自己採点表'!R551</f>
        <v/>
      </c>
      <c r="DF11" s="149" t="str">
        <f>'01自己採点表'!R559</f>
        <v/>
      </c>
      <c r="DG11" s="150" t="str">
        <f>'01自己採点表'!R572</f>
        <v/>
      </c>
      <c r="DH11" s="149" t="str">
        <f>'01自己採点表'!R579</f>
        <v/>
      </c>
      <c r="DI11" s="149" t="str">
        <f>'01自己採点表'!R589</f>
        <v/>
      </c>
      <c r="DJ11" s="223" t="str">
        <f>'01自己採点表'!R590</f>
        <v/>
      </c>
      <c r="DK11" s="223" t="str">
        <f>'01自己採点表'!R591</f>
        <v/>
      </c>
      <c r="DL11" s="149" t="str">
        <f>'01自己採点表'!R601</f>
        <v/>
      </c>
      <c r="DM11" s="32"/>
      <c r="DN11" s="223" t="str">
        <f>'01自己採点表'!R610</f>
        <v/>
      </c>
      <c r="DO11" s="223" t="str">
        <f>'01自己採点表'!R616</f>
        <v/>
      </c>
      <c r="DP11" s="223" t="str">
        <f>'01自己採点表'!R620</f>
        <v/>
      </c>
      <c r="DQ11" s="223" t="str">
        <f>'01自己採点表'!R621</f>
        <v/>
      </c>
      <c r="DR11" s="223" t="str">
        <f>'01自己採点表'!R631</f>
        <v/>
      </c>
      <c r="DS11" s="223" t="str">
        <f>'01自己採点表'!R633</f>
        <v/>
      </c>
      <c r="DT11" s="223" t="str">
        <f>'01自己採点表'!R635</f>
        <v/>
      </c>
      <c r="DU11" s="149" t="str">
        <f>'01自己採点表'!R664</f>
        <v/>
      </c>
      <c r="DV11" s="149" t="str">
        <f>'01自己採点表'!R666</f>
        <v/>
      </c>
      <c r="DW11" s="149" t="str">
        <f>'01自己採点表'!R667</f>
        <v/>
      </c>
      <c r="DX11" s="149" t="str">
        <f>'01自己採点表'!R669</f>
        <v/>
      </c>
      <c r="DY11" s="149" t="str">
        <f>'01自己採点表'!R670</f>
        <v/>
      </c>
      <c r="DZ11" s="149" t="str">
        <f>'01自己採点表'!R672</f>
        <v/>
      </c>
      <c r="EA11" s="149" t="str">
        <f>'01自己採点表'!R673</f>
        <v/>
      </c>
      <c r="EB11" s="149" t="str">
        <f>'01自己採点表'!R674</f>
        <v/>
      </c>
      <c r="EC11" s="149" t="str">
        <f>'01自己採点表'!R675</f>
        <v/>
      </c>
      <c r="ED11" s="149" t="str">
        <f>'01自己採点表'!R683</f>
        <v/>
      </c>
      <c r="EE11" s="149" t="str">
        <f>'01自己採点表'!R693</f>
        <v/>
      </c>
      <c r="EF11" s="149" t="str">
        <f>'01自己採点表'!R694</f>
        <v/>
      </c>
      <c r="EG11" s="151" t="str">
        <f>'01自己採点表'!R703</f>
        <v/>
      </c>
      <c r="EH11" s="350">
        <f>SUM(G11:EG11)</f>
        <v>0</v>
      </c>
      <c r="EI11" s="351">
        <f>'01自己採点表'!P94</f>
        <v>0</v>
      </c>
      <c r="EJ11" s="352">
        <f>'01自己採点表'!P95</f>
        <v>0</v>
      </c>
      <c r="EK11" s="352">
        <f>'01自己採点表'!P96</f>
        <v>0</v>
      </c>
      <c r="EL11" s="84">
        <f>'01自己採点表'!P97</f>
        <v>0</v>
      </c>
      <c r="EM11" s="84">
        <f>'01自己採点表'!P98</f>
        <v>0</v>
      </c>
      <c r="EN11" s="352">
        <f>'01自己採点表'!P101</f>
        <v>0</v>
      </c>
      <c r="EO11" s="352">
        <f>'01自己採点表'!P102</f>
        <v>0</v>
      </c>
      <c r="EP11" s="345">
        <f>'01自己採点表'!P103</f>
        <v>0</v>
      </c>
      <c r="EQ11" s="250">
        <f>'01自己採点表'!P104</f>
        <v>0</v>
      </c>
      <c r="ER11" s="352">
        <f>'01自己採点表'!P113</f>
        <v>0</v>
      </c>
      <c r="ES11" s="352">
        <f>'01自己採点表'!P114</f>
        <v>0</v>
      </c>
      <c r="ET11" s="353" t="str">
        <f>'01自己採点表'!P115</f>
        <v/>
      </c>
      <c r="EU11" s="251">
        <f>'01自己採点表'!P126</f>
        <v>0</v>
      </c>
      <c r="EV11" s="176">
        <f>'01自己採点表'!P127</f>
        <v>0</v>
      </c>
      <c r="EW11" s="176">
        <f>'01自己採点表'!P128</f>
        <v>0</v>
      </c>
      <c r="EX11" s="176">
        <f>'01自己採点表'!P129</f>
        <v>0</v>
      </c>
      <c r="EY11" s="176">
        <f>'01自己採点表'!P130</f>
        <v>0</v>
      </c>
      <c r="EZ11" s="176">
        <f>'01自己採点表'!P131</f>
        <v>0</v>
      </c>
      <c r="FA11" s="176">
        <f>'01自己採点表'!P133</f>
        <v>0</v>
      </c>
      <c r="FB11" s="176">
        <f>'01自己採点表'!P134</f>
        <v>0</v>
      </c>
      <c r="FC11" s="176">
        <f>'01自己採点表'!P135</f>
        <v>0</v>
      </c>
      <c r="FD11" s="176">
        <f>'01自己採点表'!P136</f>
        <v>0</v>
      </c>
      <c r="FE11" s="176">
        <f>'01自己採点表'!P137</f>
        <v>0</v>
      </c>
      <c r="FF11" s="176">
        <f>'01自己採点表'!P138</f>
        <v>0</v>
      </c>
      <c r="FG11" s="352">
        <f>'01自己採点表'!P139</f>
        <v>0</v>
      </c>
      <c r="FH11" s="352">
        <f>'01自己採点表'!P141</f>
        <v>0</v>
      </c>
      <c r="FI11" s="352">
        <f>'01自己採点表'!P142</f>
        <v>0</v>
      </c>
      <c r="FJ11" s="352">
        <f>'01自己採点表'!P143</f>
        <v>0</v>
      </c>
      <c r="FK11" s="352">
        <f>'01自己採点表'!P144</f>
        <v>0</v>
      </c>
      <c r="FL11" s="352">
        <f>'01自己採点表'!P146</f>
        <v>0</v>
      </c>
      <c r="FM11" s="352">
        <f>'01自己採点表'!P147</f>
        <v>0</v>
      </c>
      <c r="FN11" s="352">
        <f>'01自己採点表'!P150</f>
        <v>0</v>
      </c>
      <c r="FO11" s="352">
        <f>'01自己採点表'!P151</f>
        <v>0</v>
      </c>
      <c r="FP11" s="352">
        <f>'01自己採点表'!P152</f>
        <v>0</v>
      </c>
      <c r="FQ11" s="352">
        <f>'01自己採点表'!P153</f>
        <v>0</v>
      </c>
      <c r="FR11" s="352">
        <f>'01自己採点表'!P154</f>
        <v>0</v>
      </c>
      <c r="FS11" s="352">
        <f>'01自己採点表'!P155</f>
        <v>0</v>
      </c>
      <c r="FT11" s="352">
        <f>'01自己採点表'!P166</f>
        <v>0</v>
      </c>
      <c r="FU11" s="352">
        <f>'01自己採点表'!P167</f>
        <v>0</v>
      </c>
      <c r="FV11" s="352">
        <f>'01自己採点表'!P168</f>
        <v>0</v>
      </c>
      <c r="FW11" s="352">
        <f>'01自己採点表'!P169</f>
        <v>0</v>
      </c>
      <c r="FX11" s="352">
        <f>'01自己採点表'!P170</f>
        <v>0</v>
      </c>
      <c r="FY11" s="352">
        <f>'01自己採点表'!O173</f>
        <v>0</v>
      </c>
      <c r="FZ11" s="352">
        <f>'01自己採点表'!O174</f>
        <v>0</v>
      </c>
      <c r="GA11" s="352">
        <f>'01自己採点表'!O175</f>
        <v>0</v>
      </c>
      <c r="GB11" s="352">
        <f>'01自己採点表'!O176</f>
        <v>0</v>
      </c>
      <c r="GC11" s="352">
        <f>'01自己採点表'!O177</f>
        <v>0</v>
      </c>
      <c r="GD11" s="352">
        <f>'01自己採点表'!P173</f>
        <v>0</v>
      </c>
      <c r="GE11" s="352">
        <f>'01自己採点表'!P174</f>
        <v>0</v>
      </c>
      <c r="GF11" s="352">
        <f>'01自己採点表'!P175</f>
        <v>0</v>
      </c>
      <c r="GG11" s="352">
        <f>'01自己採点表'!P176</f>
        <v>0</v>
      </c>
      <c r="GH11" s="352">
        <f>'01自己採点表'!P177</f>
        <v>0</v>
      </c>
      <c r="GI11" s="352">
        <f>'01自己採点表'!P179</f>
        <v>0</v>
      </c>
      <c r="GJ11" s="352">
        <f>'01自己採点表'!P180</f>
        <v>0</v>
      </c>
      <c r="GK11" s="352">
        <f>'01自己採点表'!P181</f>
        <v>0</v>
      </c>
      <c r="GL11" s="263">
        <f>'01自己採点表'!P184</f>
        <v>0</v>
      </c>
      <c r="GM11" s="263">
        <f>'01自己採点表'!P185</f>
        <v>0</v>
      </c>
      <c r="GN11" s="263">
        <f>'01自己採点表'!P186</f>
        <v>0</v>
      </c>
      <c r="GO11" s="263">
        <f>'01自己採点表'!P187</f>
        <v>0</v>
      </c>
      <c r="GP11" s="263">
        <f>'01自己採点表'!P188</f>
        <v>0</v>
      </c>
      <c r="GQ11" s="263">
        <f>'01自己採点表'!P189</f>
        <v>0</v>
      </c>
      <c r="GR11" s="352">
        <f>'01自己採点表'!P190</f>
        <v>0</v>
      </c>
      <c r="GS11" s="352">
        <f>'01自己採点表'!P191</f>
        <v>0</v>
      </c>
      <c r="GT11" s="352">
        <f>'01自己採点表'!P192</f>
        <v>0</v>
      </c>
      <c r="GU11" s="352">
        <f>'01自己採点表'!P194</f>
        <v>0</v>
      </c>
      <c r="GV11" s="352">
        <f>'01自己採点表'!P197</f>
        <v>0</v>
      </c>
      <c r="GW11" s="352">
        <f>'01自己採点表'!P198</f>
        <v>0</v>
      </c>
      <c r="GX11" s="352">
        <f>'01自己採点表'!P199</f>
        <v>0</v>
      </c>
      <c r="GY11" s="352">
        <f>'01自己採点表'!P200</f>
        <v>0</v>
      </c>
      <c r="GZ11" s="352">
        <f>'01自己採点表'!P201</f>
        <v>0</v>
      </c>
      <c r="HA11" s="352">
        <f>'01自己採点表'!P202</f>
        <v>0</v>
      </c>
      <c r="HB11" s="352">
        <f>'01自己採点表'!P203</f>
        <v>0</v>
      </c>
      <c r="HC11" s="352">
        <f>'01自己採点表'!P205</f>
        <v>0</v>
      </c>
      <c r="HD11" s="352">
        <f>'01自己採点表'!P206</f>
        <v>0</v>
      </c>
      <c r="HE11" s="352">
        <f>'01自己採点表'!P207</f>
        <v>0</v>
      </c>
      <c r="HF11" s="352">
        <f>'01自己採点表'!P208</f>
        <v>0</v>
      </c>
      <c r="HG11" s="352">
        <f>'01自己採点表'!P209</f>
        <v>0</v>
      </c>
      <c r="HH11" s="352">
        <f>'01自己採点表'!P210</f>
        <v>0</v>
      </c>
      <c r="HI11" s="352">
        <f>'01自己採点表'!P211</f>
        <v>0</v>
      </c>
      <c r="HJ11" s="352">
        <f>'01自己採点表'!P212</f>
        <v>0</v>
      </c>
      <c r="HK11" s="352">
        <f>'01自己採点表'!P213</f>
        <v>0</v>
      </c>
      <c r="HL11" s="352">
        <f>'01自己採点表'!P214</f>
        <v>0</v>
      </c>
      <c r="HM11" s="352">
        <f>'01自己採点表'!P215</f>
        <v>0</v>
      </c>
      <c r="HN11" s="352">
        <f>'01自己採点表'!P216</f>
        <v>0</v>
      </c>
      <c r="HO11" s="352">
        <f>'01自己採点表'!P217</f>
        <v>0</v>
      </c>
      <c r="HP11" s="352">
        <f>'01自己採点表'!P219</f>
        <v>0</v>
      </c>
      <c r="HQ11" s="352">
        <f>'01自己採点表'!P221</f>
        <v>0</v>
      </c>
      <c r="HR11" s="352">
        <f>'01自己採点表'!P222</f>
        <v>0</v>
      </c>
      <c r="HS11" s="352">
        <f>'01自己採点表'!P223</f>
        <v>0</v>
      </c>
      <c r="HT11" s="352">
        <f>'01自己採点表'!P224</f>
        <v>0</v>
      </c>
      <c r="HU11" s="352">
        <f>'01自己採点表'!P225</f>
        <v>0</v>
      </c>
      <c r="HV11" s="351">
        <f>'01自己採点表'!P245</f>
        <v>0</v>
      </c>
      <c r="HW11" s="345">
        <f>'01自己採点表'!P246</f>
        <v>0</v>
      </c>
      <c r="HX11" s="354">
        <f>'01自己採点表'!P247</f>
        <v>0</v>
      </c>
      <c r="HY11" s="351">
        <f>'01自己採点表'!P256</f>
        <v>0</v>
      </c>
      <c r="HZ11" s="352">
        <f>'01自己採点表'!P257</f>
        <v>0</v>
      </c>
      <c r="IA11" s="352">
        <f>'01自己採点表'!P258</f>
        <v>0</v>
      </c>
      <c r="IB11" s="352">
        <f>'01自己採点表'!P261</f>
        <v>0</v>
      </c>
      <c r="IC11" s="352">
        <f>'01自己採点表'!P262</f>
        <v>0</v>
      </c>
      <c r="ID11" s="352">
        <f>'01自己採点表'!P263</f>
        <v>0</v>
      </c>
      <c r="IE11" s="352">
        <f>'01自己採点表'!P264</f>
        <v>0</v>
      </c>
      <c r="IF11" s="352">
        <f>'01自己採点表'!P265</f>
        <v>0</v>
      </c>
      <c r="IG11" s="352">
        <f>'01自己採点表'!P266</f>
        <v>0</v>
      </c>
      <c r="IH11" s="352">
        <f>'01自己採点表'!P268</f>
        <v>0</v>
      </c>
      <c r="II11" s="352">
        <f>'01自己採点表'!P269</f>
        <v>0</v>
      </c>
      <c r="IJ11" s="352">
        <f>'01自己採点表'!P271</f>
        <v>0</v>
      </c>
      <c r="IK11" s="352">
        <f>'01自己採点表'!P272</f>
        <v>0</v>
      </c>
      <c r="IL11" s="352">
        <f>'01自己採点表'!P274</f>
        <v>0</v>
      </c>
      <c r="IM11" s="352">
        <f>'01自己採点表'!P275</f>
        <v>0</v>
      </c>
      <c r="IN11" s="352">
        <f>'01自己採点表'!P288</f>
        <v>0</v>
      </c>
      <c r="IO11" s="352">
        <f>'01自己採点表'!P292</f>
        <v>0</v>
      </c>
      <c r="IP11" s="352">
        <f>'01自己採点表'!P294</f>
        <v>0</v>
      </c>
      <c r="IQ11" s="352">
        <f>'01自己採点表'!P296</f>
        <v>0</v>
      </c>
      <c r="IR11" s="352">
        <f>'01自己採点表'!P298</f>
        <v>0</v>
      </c>
      <c r="IS11" s="352">
        <f>'01自己採点表'!P300</f>
        <v>0</v>
      </c>
      <c r="IT11" s="352">
        <f>'01自己採点表'!P302</f>
        <v>0</v>
      </c>
      <c r="IU11" s="352">
        <f>'01自己採点表'!P304</f>
        <v>0</v>
      </c>
      <c r="IV11" s="351">
        <f>'01自己採点表'!P322</f>
        <v>0</v>
      </c>
      <c r="IW11" s="352">
        <f>'01自己採点表'!P323</f>
        <v>0</v>
      </c>
      <c r="IX11" s="355" t="str">
        <f>'01自己採点表'!P324</f>
        <v/>
      </c>
      <c r="IY11" s="352">
        <f>'01自己採点表'!P325</f>
        <v>0</v>
      </c>
      <c r="IZ11" s="352">
        <f>'01自己採点表'!P326</f>
        <v>0</v>
      </c>
      <c r="JA11" s="352">
        <f>'01自己採点表'!P327</f>
        <v>0</v>
      </c>
      <c r="JB11" s="352">
        <f>'01自己採点表'!P328</f>
        <v>0</v>
      </c>
      <c r="JC11" s="352">
        <f>'01自己採点表'!P330</f>
        <v>0</v>
      </c>
      <c r="JD11" s="352">
        <f>'01自己採点表'!P335</f>
        <v>0</v>
      </c>
      <c r="JE11" s="352">
        <f>'01自己採点表'!P345</f>
        <v>0</v>
      </c>
      <c r="JF11" s="352">
        <f>'01自己採点表'!P346</f>
        <v>0</v>
      </c>
      <c r="JG11" s="355" t="str">
        <f>'01自己採点表'!P347</f>
        <v/>
      </c>
      <c r="JH11" s="352">
        <f>'01自己採点表'!P348</f>
        <v>0</v>
      </c>
      <c r="JI11" s="352">
        <f>'01自己採点表'!P349</f>
        <v>0</v>
      </c>
      <c r="JJ11" s="352">
        <f>'01自己採点表'!P350</f>
        <v>0</v>
      </c>
      <c r="JK11" s="352">
        <f>'01自己採点表'!P351</f>
        <v>0</v>
      </c>
      <c r="JL11" s="352">
        <f>'01自己採点表'!P352</f>
        <v>0</v>
      </c>
      <c r="JM11" s="352">
        <f>'01自己採点表'!P353</f>
        <v>0</v>
      </c>
      <c r="JN11" s="352">
        <f>'01自己採点表'!P354</f>
        <v>0</v>
      </c>
      <c r="JO11" s="352">
        <f>'01自己採点表'!P356</f>
        <v>0</v>
      </c>
      <c r="JP11" s="352">
        <f>'01自己採点表'!P369</f>
        <v>0</v>
      </c>
      <c r="JQ11" s="345">
        <f>'01自己採点表'!P371</f>
        <v>0</v>
      </c>
      <c r="JR11" s="345">
        <f>'01自己採点表'!P372</f>
        <v>0</v>
      </c>
      <c r="JS11" s="345">
        <f>'01自己採点表'!P373</f>
        <v>0</v>
      </c>
      <c r="JT11" s="345">
        <f>'01自己採点表'!P374</f>
        <v>0</v>
      </c>
      <c r="JU11" s="345">
        <f>'01自己採点表'!P375</f>
        <v>0</v>
      </c>
      <c r="JV11" s="345">
        <f>'01自己採点表'!P376</f>
        <v>0</v>
      </c>
      <c r="JW11" s="356">
        <f>'01自己採点表'!P379</f>
        <v>0</v>
      </c>
      <c r="JX11" s="356">
        <f>'01自己採点表'!P380</f>
        <v>0</v>
      </c>
      <c r="JY11" s="356">
        <f>'01自己採点表'!P381</f>
        <v>0</v>
      </c>
      <c r="JZ11" s="356">
        <f>'01自己採点表'!P382</f>
        <v>0</v>
      </c>
      <c r="KA11" s="356">
        <f>'01自己採点表'!P383</f>
        <v>0</v>
      </c>
      <c r="KB11" s="356">
        <f>'01自己採点表'!P384</f>
        <v>0</v>
      </c>
      <c r="KC11" s="345">
        <f>'01自己採点表'!P385</f>
        <v>0</v>
      </c>
      <c r="KD11" s="357">
        <f>'01自己採点表'!P387</f>
        <v>0</v>
      </c>
      <c r="KE11" s="358">
        <f>'01自己採点表'!P400</f>
        <v>0</v>
      </c>
      <c r="KF11" s="359">
        <f>'01自己採点表'!P401</f>
        <v>0</v>
      </c>
      <c r="KG11" s="359">
        <f>'01自己採点表'!P403</f>
        <v>0</v>
      </c>
      <c r="KH11" s="359">
        <f>'01自己採点表'!P404</f>
        <v>0</v>
      </c>
      <c r="KI11" s="345">
        <f>'01自己採点表'!P405</f>
        <v>0</v>
      </c>
      <c r="KJ11" s="354">
        <f>'01自己採点表'!P407</f>
        <v>0</v>
      </c>
      <c r="KK11" s="351">
        <f>'01自己採点表'!P445</f>
        <v>0</v>
      </c>
      <c r="KL11" s="352">
        <f>'01自己採点表'!P448</f>
        <v>0</v>
      </c>
      <c r="KM11" s="352">
        <f>'01自己採点表'!P450</f>
        <v>0</v>
      </c>
      <c r="KN11" s="352">
        <f>'01自己採点表'!P451</f>
        <v>0</v>
      </c>
      <c r="KO11" s="352">
        <f>'01自己採点表'!P452</f>
        <v>0</v>
      </c>
      <c r="KP11" s="352">
        <f>'01自己採点表'!P456</f>
        <v>0</v>
      </c>
      <c r="KQ11" s="352">
        <f>'01自己採点表'!P457</f>
        <v>0</v>
      </c>
      <c r="KR11" s="345">
        <f>'01自己採点表'!P459</f>
        <v>0</v>
      </c>
      <c r="KS11" s="354">
        <f>'01自己採点表'!P460</f>
        <v>0</v>
      </c>
      <c r="KT11" s="360">
        <f>'01自己採点表'!P478</f>
        <v>0</v>
      </c>
      <c r="KU11" s="352">
        <f>'01自己採点表'!P480</f>
        <v>0</v>
      </c>
      <c r="KV11" s="360">
        <f>'01自己採点表'!P482</f>
        <v>0</v>
      </c>
      <c r="KW11" s="354">
        <f>'01自己採点表'!P485</f>
        <v>0</v>
      </c>
      <c r="KX11" s="351">
        <f>'01自己採点表'!P492</f>
        <v>0</v>
      </c>
      <c r="KY11" s="352">
        <f>'01自己採点表'!P493</f>
        <v>0</v>
      </c>
      <c r="KZ11" s="352">
        <f>'01自己採点表'!P494</f>
        <v>0</v>
      </c>
      <c r="LA11" s="352">
        <f>'01自己採点表'!P495</f>
        <v>0</v>
      </c>
      <c r="LB11" s="352">
        <f>'01自己採点表'!P497</f>
        <v>0</v>
      </c>
      <c r="LC11" s="352">
        <f>'01自己採点表'!P498</f>
        <v>0</v>
      </c>
      <c r="LD11" s="352">
        <f>'01自己採点表'!P500</f>
        <v>0</v>
      </c>
      <c r="LE11" s="352">
        <f>'01自己採点表'!P518</f>
        <v>0</v>
      </c>
      <c r="LF11" s="352">
        <f>'01自己採点表'!P519</f>
        <v>0</v>
      </c>
      <c r="LG11" s="352">
        <f>'01自己採点表'!P520</f>
        <v>0</v>
      </c>
      <c r="LH11" s="352">
        <f>'01自己採点表'!P523</f>
        <v>0</v>
      </c>
      <c r="LI11" s="345">
        <f>'01自己採点表'!P524</f>
        <v>0</v>
      </c>
      <c r="LJ11" s="354">
        <f>'01自己採点表'!P525</f>
        <v>0</v>
      </c>
      <c r="LK11" s="351">
        <f>'01自己採点表'!P539</f>
        <v>0</v>
      </c>
      <c r="LL11" s="352">
        <f>'01自己採点表'!P541</f>
        <v>0</v>
      </c>
      <c r="LM11" s="352">
        <f>'01自己採点表'!P543</f>
        <v>0</v>
      </c>
      <c r="LN11" s="352">
        <f>'01自己採点表'!P545</f>
        <v>0</v>
      </c>
      <c r="LO11" s="352">
        <f>'01自己採点表'!P546</f>
        <v>0</v>
      </c>
      <c r="LP11" s="361" t="str">
        <f>'01自己採点表'!P547</f>
        <v/>
      </c>
      <c r="LQ11" s="352">
        <f>'01自己採点表'!P549</f>
        <v>0</v>
      </c>
      <c r="LR11" s="352">
        <f>'01自己採点表'!P550</f>
        <v>0</v>
      </c>
      <c r="LS11" s="352">
        <f>'01自己採点表'!P552</f>
        <v>0</v>
      </c>
      <c r="LT11" s="352">
        <f>'01自己採点表'!P554</f>
        <v>0</v>
      </c>
      <c r="LU11" s="352">
        <f>'01自己採点表'!P555</f>
        <v>0</v>
      </c>
      <c r="LV11" s="352">
        <f>'01自己採点表'!P556</f>
        <v>0</v>
      </c>
      <c r="LW11" s="352">
        <f>'01自己採点表'!P557</f>
        <v>0</v>
      </c>
      <c r="LX11" s="345">
        <f>'01自己採点表'!P558</f>
        <v>0</v>
      </c>
      <c r="LY11" s="345">
        <f>'01自己採点表'!P560</f>
        <v>0</v>
      </c>
      <c r="LZ11" s="354">
        <f>'01自己採点表'!P561</f>
        <v>0</v>
      </c>
      <c r="MA11" s="351">
        <f>'01自己採点表'!P580</f>
        <v>0</v>
      </c>
      <c r="MB11" s="352">
        <f>'01自己採点表'!P581</f>
        <v>0</v>
      </c>
      <c r="MC11" s="352">
        <f>'01自己採点表'!P592</f>
        <v>0</v>
      </c>
      <c r="MD11" s="352">
        <f>'01自己採点表'!P593</f>
        <v>0</v>
      </c>
      <c r="ME11" s="352">
        <f>'01自己採点表'!P594</f>
        <v>0</v>
      </c>
      <c r="MF11" s="352">
        <f>'01自己採点表'!P611</f>
        <v>0</v>
      </c>
      <c r="MG11" s="352">
        <f>'01自己採点表'!P612</f>
        <v>0</v>
      </c>
      <c r="MH11" s="352">
        <f>'01自己採点表'!P613</f>
        <v>0</v>
      </c>
      <c r="MI11" s="352">
        <f>'01自己採点表'!P614</f>
        <v>0</v>
      </c>
      <c r="MJ11" s="352">
        <f>'01自己採点表'!P615</f>
        <v>0</v>
      </c>
      <c r="MK11" s="352">
        <f>'01自己採点表'!P617</f>
        <v>0</v>
      </c>
      <c r="ML11" s="352">
        <f>'01自己採点表'!P618</f>
        <v>0</v>
      </c>
      <c r="MM11" s="352">
        <f>'01自己採点表'!P619</f>
        <v>0</v>
      </c>
      <c r="MN11" s="352">
        <f>'01自己採点表'!P632</f>
        <v>0</v>
      </c>
      <c r="MO11" s="352">
        <f>'01自己採点表'!P634</f>
        <v>0</v>
      </c>
      <c r="MP11" s="352">
        <f>'01自己採点表'!P636</f>
        <v>0</v>
      </c>
      <c r="MQ11" s="362">
        <f>'01自己採点表'!O646</f>
        <v>0</v>
      </c>
      <c r="MR11" s="352">
        <f>'01自己採点表'!O647</f>
        <v>0</v>
      </c>
      <c r="MS11" s="352">
        <f>'01自己採点表'!O648</f>
        <v>0</v>
      </c>
      <c r="MT11" s="352">
        <f>'01自己採点表'!O649</f>
        <v>0</v>
      </c>
      <c r="MU11" s="352">
        <f>'01自己採点表'!O650</f>
        <v>0</v>
      </c>
      <c r="MV11" s="362">
        <f>'01自己採点表'!O651</f>
        <v>0</v>
      </c>
      <c r="MW11" s="362">
        <f>'01自己採点表'!O652</f>
        <v>0</v>
      </c>
      <c r="MX11" s="362">
        <f>'01自己採点表'!O653</f>
        <v>0</v>
      </c>
      <c r="MY11" s="362">
        <f>'01自己採点表'!O654</f>
        <v>0</v>
      </c>
      <c r="MZ11" s="352">
        <f>'01自己採点表'!P684</f>
        <v>0</v>
      </c>
      <c r="NA11" s="352">
        <f>'01自己採点表'!P685</f>
        <v>0</v>
      </c>
      <c r="NB11" s="352">
        <f>'01自己採点表'!P686</f>
        <v>0</v>
      </c>
      <c r="NC11" s="352">
        <f>'01自己採点表'!P687</f>
        <v>0</v>
      </c>
      <c r="ND11" s="345">
        <f>'01自己採点表'!P704</f>
        <v>0</v>
      </c>
      <c r="NE11" s="354">
        <f>'01自己採点表'!P705</f>
        <v>0</v>
      </c>
      <c r="NF11" s="173"/>
    </row>
    <row r="12" spans="1:370" ht="15.75" customHeight="1" thickTop="1" x14ac:dyDescent="0.4"/>
  </sheetData>
  <sheetProtection formatCells="0" formatRows="0"/>
  <mergeCells count="161">
    <mergeCell ref="MQ2:MY2"/>
    <mergeCell ref="MQ9:MY9"/>
    <mergeCell ref="KK5:NE5"/>
    <mergeCell ref="KK7:KS8"/>
    <mergeCell ref="GL9:GQ9"/>
    <mergeCell ref="KM9:KO9"/>
    <mergeCell ref="KR9:KS9"/>
    <mergeCell ref="KX9:LA9"/>
    <mergeCell ref="LB9:LC9"/>
    <mergeCell ref="LE9:LG9"/>
    <mergeCell ref="ND8:NE8"/>
    <mergeCell ref="MQ7:MY8"/>
    <mergeCell ref="GV8:HO8"/>
    <mergeCell ref="HV7:HX8"/>
    <mergeCell ref="MF9:MJ9"/>
    <mergeCell ref="IN7:IU8"/>
    <mergeCell ref="IV7:JD8"/>
    <mergeCell ref="JE7:JO8"/>
    <mergeCell ref="FA7:HU7"/>
    <mergeCell ref="HY7:IM8"/>
    <mergeCell ref="HP8:HU8"/>
    <mergeCell ref="FL8:FM8"/>
    <mergeCell ref="FS9:FS10"/>
    <mergeCell ref="FL9:FL10"/>
    <mergeCell ref="FY9:GC9"/>
    <mergeCell ref="GD9:GH9"/>
    <mergeCell ref="GI9:GK9"/>
    <mergeCell ref="LN9:LP9"/>
    <mergeCell ref="LQ9:LR9"/>
    <mergeCell ref="GR9:GR10"/>
    <mergeCell ref="GS9:GS10"/>
    <mergeCell ref="GT9:GT10"/>
    <mergeCell ref="GV9:HA9"/>
    <mergeCell ref="HB9:HB10"/>
    <mergeCell ref="HP9:HP10"/>
    <mergeCell ref="IL9:IM9"/>
    <mergeCell ref="IB9:IG9"/>
    <mergeCell ref="JP9:JV9"/>
    <mergeCell ref="IO9:IP9"/>
    <mergeCell ref="IJ9:IK9"/>
    <mergeCell ref="HY9:IA9"/>
    <mergeCell ref="IH9:II9"/>
    <mergeCell ref="FM9:FM10"/>
    <mergeCell ref="FT8:GK8"/>
    <mergeCell ref="GL8:GU8"/>
    <mergeCell ref="JP7:KC8"/>
    <mergeCell ref="FT9:FX9"/>
    <mergeCell ref="MA6:NE6"/>
    <mergeCell ref="KG9:KH9"/>
    <mergeCell ref="KE9:KF9"/>
    <mergeCell ref="LE8:LJ8"/>
    <mergeCell ref="MA8:MB8"/>
    <mergeCell ref="MZ7:NE7"/>
    <mergeCell ref="MZ9:NC9"/>
    <mergeCell ref="ND9:NE9"/>
    <mergeCell ref="KP9:KQ9"/>
    <mergeCell ref="LY9:LZ9"/>
    <mergeCell ref="MK9:MM9"/>
    <mergeCell ref="MA9:MB9"/>
    <mergeCell ref="MC9:ME9"/>
    <mergeCell ref="KE7:KJ8"/>
    <mergeCell ref="MA7:MB7"/>
    <mergeCell ref="MN8:MP8"/>
    <mergeCell ref="LK7:LZ8"/>
    <mergeCell ref="MC7:ME7"/>
    <mergeCell ref="MF7:MP7"/>
    <mergeCell ref="KK6:KS6"/>
    <mergeCell ref="ER1:ER2"/>
    <mergeCell ref="KX8:LD8"/>
    <mergeCell ref="MC8:ME8"/>
    <mergeCell ref="MF8:MM8"/>
    <mergeCell ref="MZ8:NC8"/>
    <mergeCell ref="CP6:CT6"/>
    <mergeCell ref="ES1:ES2"/>
    <mergeCell ref="ET1:ET2"/>
    <mergeCell ref="EI7:EQ7"/>
    <mergeCell ref="KT7:KW8"/>
    <mergeCell ref="KX7:LJ7"/>
    <mergeCell ref="CU7:CW8"/>
    <mergeCell ref="CX7:CY8"/>
    <mergeCell ref="CZ7:DF8"/>
    <mergeCell ref="DG7:DH8"/>
    <mergeCell ref="DI7:DL8"/>
    <mergeCell ref="DM7:DT8"/>
    <mergeCell ref="DU7:EC8"/>
    <mergeCell ref="ED7:EG8"/>
    <mergeCell ref="EI5:KI5"/>
    <mergeCell ref="HY6:IU6"/>
    <mergeCell ref="ER7:ET7"/>
    <mergeCell ref="EI8:EI9"/>
    <mergeCell ref="A3:F3"/>
    <mergeCell ref="A4:F4"/>
    <mergeCell ref="G4:M4"/>
    <mergeCell ref="EI4:EQ4"/>
    <mergeCell ref="EO8:EO9"/>
    <mergeCell ref="ER8:ET8"/>
    <mergeCell ref="G7:M8"/>
    <mergeCell ref="EI6:ET6"/>
    <mergeCell ref="G5:CE5"/>
    <mergeCell ref="CF5:EG5"/>
    <mergeCell ref="AP6:AX6"/>
    <mergeCell ref="AY6:BP6"/>
    <mergeCell ref="CA6:CE6"/>
    <mergeCell ref="CF6:CM6"/>
    <mergeCell ref="CN6:CO6"/>
    <mergeCell ref="CU6:CY6"/>
    <mergeCell ref="CZ6:DF6"/>
    <mergeCell ref="DG6:EG6"/>
    <mergeCell ref="AC7:AL8"/>
    <mergeCell ref="AC6:AO6"/>
    <mergeCell ref="BB7:BP8"/>
    <mergeCell ref="BQ7:BT8"/>
    <mergeCell ref="BU7:BW8"/>
    <mergeCell ref="CA7:CC8"/>
    <mergeCell ref="N7:T8"/>
    <mergeCell ref="G6:AB6"/>
    <mergeCell ref="FH9:FK9"/>
    <mergeCell ref="CD7:CE8"/>
    <mergeCell ref="CF7:CM8"/>
    <mergeCell ref="CN7:CO8"/>
    <mergeCell ref="AM7:AO8"/>
    <mergeCell ref="AP7:AW8"/>
    <mergeCell ref="AX7:AX8"/>
    <mergeCell ref="AY7:BA8"/>
    <mergeCell ref="BQ6:BZ6"/>
    <mergeCell ref="U7:U8"/>
    <mergeCell ref="V7:W8"/>
    <mergeCell ref="X7:AB8"/>
    <mergeCell ref="EL8:EL9"/>
    <mergeCell ref="BX7:BZ8"/>
    <mergeCell ref="ER9:ET9"/>
    <mergeCell ref="EJ8:EJ9"/>
    <mergeCell ref="EK8:EK9"/>
    <mergeCell ref="EN8:EN9"/>
    <mergeCell ref="EQ8:EQ9"/>
    <mergeCell ref="CP7:CT8"/>
    <mergeCell ref="EM8:EM9"/>
    <mergeCell ref="LS9:LX9"/>
    <mergeCell ref="EP8:EP9"/>
    <mergeCell ref="EU9:EY9"/>
    <mergeCell ref="EU6:HX6"/>
    <mergeCell ref="EU8:FK8"/>
    <mergeCell ref="EZ9:EZ10"/>
    <mergeCell ref="FA9:FF9"/>
    <mergeCell ref="FG9:FG10"/>
    <mergeCell ref="FN8:FS8"/>
    <mergeCell ref="FN9:FR9"/>
    <mergeCell ref="HC9:HM9"/>
    <mergeCell ref="HQ9:HT9"/>
    <mergeCell ref="IV6:JP6"/>
    <mergeCell ref="KE6:KJ6"/>
    <mergeCell ref="KT6:KW6"/>
    <mergeCell ref="KX6:LJ6"/>
    <mergeCell ref="LK6:LZ6"/>
    <mergeCell ref="IV9:JB9"/>
    <mergeCell ref="JE9:JN9"/>
    <mergeCell ref="JW9:KC9"/>
    <mergeCell ref="HN9:HN10"/>
    <mergeCell ref="HO9:HO10"/>
    <mergeCell ref="HU9:HU10"/>
    <mergeCell ref="HV9:HX9"/>
  </mergeCells>
  <phoneticPr fontId="20"/>
  <pageMargins left="0.19685039370078741" right="0.19685039370078741" top="0.74803149606299213" bottom="0.74803149606299213" header="0.31496062992125984" footer="0.31496062992125984"/>
  <pageSetup paperSize="9" scale="56" orientation="landscape" r:id="rId1"/>
  <headerFooter scaleWithDoc="0">
    <oddHeader>&amp;L&amp;F　　　　&amp;A　ワークシート&amp;R&amp;P／&amp;N</oddHeader>
  </headerFooter>
  <colBreaks count="3" manualBreakCount="3">
    <brk id="72" max="17" man="1"/>
    <brk id="106" max="17" man="1"/>
    <brk id="137" max="1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I4"/>
  <sheetViews>
    <sheetView workbookViewId="0">
      <selection activeCell="C1" sqref="C1"/>
    </sheetView>
  </sheetViews>
  <sheetFormatPr defaultRowHeight="18.75" x14ac:dyDescent="0.4"/>
  <cols>
    <col min="2" max="2" width="38" bestFit="1" customWidth="1"/>
    <col min="3" max="3" width="15.125" customWidth="1"/>
    <col min="5" max="5" width="9.625" bestFit="1" customWidth="1"/>
  </cols>
  <sheetData>
    <row r="1" spans="1:9" x14ac:dyDescent="0.4">
      <c r="A1" s="45" t="s">
        <v>966</v>
      </c>
      <c r="B1" t="s">
        <v>511</v>
      </c>
      <c r="C1" t="s">
        <v>967</v>
      </c>
      <c r="D1" t="s">
        <v>968</v>
      </c>
      <c r="E1" s="122" t="s">
        <v>465</v>
      </c>
      <c r="F1" s="78" t="s">
        <v>969</v>
      </c>
      <c r="G1" t="s">
        <v>970</v>
      </c>
      <c r="I1" t="s">
        <v>966</v>
      </c>
    </row>
    <row r="2" spans="1:9" x14ac:dyDescent="0.4">
      <c r="A2" s="45" t="s">
        <v>971</v>
      </c>
      <c r="B2" t="s">
        <v>972</v>
      </c>
      <c r="C2" t="s">
        <v>135</v>
      </c>
      <c r="E2" s="122" t="s">
        <v>466</v>
      </c>
      <c r="F2" t="s">
        <v>973</v>
      </c>
      <c r="G2" t="s">
        <v>974</v>
      </c>
      <c r="I2" t="s">
        <v>975</v>
      </c>
    </row>
    <row r="3" spans="1:9" x14ac:dyDescent="0.4">
      <c r="B3" t="s">
        <v>976</v>
      </c>
      <c r="E3" s="122" t="s">
        <v>467</v>
      </c>
      <c r="F3" t="s">
        <v>977</v>
      </c>
      <c r="G3" t="s">
        <v>978</v>
      </c>
    </row>
    <row r="4" spans="1:9" x14ac:dyDescent="0.4">
      <c r="B4" t="s">
        <v>135</v>
      </c>
      <c r="E4" s="122" t="s">
        <v>468</v>
      </c>
      <c r="F4" t="s">
        <v>979</v>
      </c>
    </row>
  </sheetData>
  <phoneticPr fontId="1"/>
  <dataValidations count="1">
    <dataValidation type="list" allowBlank="1" showInputMessage="1" showErrorMessage="1" sqref="F1" xr:uid="{5DBE0EA1-6B5E-4D8A-AF6E-FD6CA0A5C4BE}">
      <formula1>"達成,未達成(予定の3/4以上削減),未達成(予定の3/4未満)"</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I1742"/>
  <sheetViews>
    <sheetView workbookViewId="0">
      <selection sqref="A1:B1"/>
    </sheetView>
  </sheetViews>
  <sheetFormatPr defaultRowHeight="18.75" x14ac:dyDescent="0.4"/>
  <cols>
    <col min="1" max="1" width="9" style="109"/>
    <col min="2" max="2" width="11.625" style="110" customWidth="1"/>
    <col min="3" max="3" width="15.625" style="111" customWidth="1"/>
    <col min="4" max="4" width="11.625" style="112" customWidth="1"/>
    <col min="5" max="5" width="15.625" style="111" customWidth="1"/>
    <col min="6" max="6" width="11.625" style="112" customWidth="1"/>
    <col min="8" max="8" width="21.625" style="110" customWidth="1"/>
  </cols>
  <sheetData>
    <row r="1" spans="1:9" ht="45.75" customHeight="1" x14ac:dyDescent="0.4">
      <c r="A1" s="794" t="s">
        <v>980</v>
      </c>
      <c r="B1" s="795"/>
      <c r="C1" s="105" t="s">
        <v>981</v>
      </c>
      <c r="D1" s="106" t="s">
        <v>982</v>
      </c>
      <c r="E1" s="107" t="s">
        <v>983</v>
      </c>
      <c r="F1" s="106" t="s">
        <v>984</v>
      </c>
      <c r="G1" s="107" t="s">
        <v>983</v>
      </c>
      <c r="H1" s="105" t="s">
        <v>985</v>
      </c>
    </row>
    <row r="2" spans="1:9" x14ac:dyDescent="0.35">
      <c r="A2" s="108" t="str">
        <f t="shared" ref="A2:A65" si="0">MID(B2+100,2,2)</f>
        <v>01</v>
      </c>
      <c r="B2" s="107" t="s">
        <v>986</v>
      </c>
      <c r="C2" s="105" t="s">
        <v>987</v>
      </c>
      <c r="D2" s="107" t="s">
        <v>988</v>
      </c>
      <c r="E2" s="105" t="s">
        <v>989</v>
      </c>
      <c r="F2" s="107" t="s">
        <v>990</v>
      </c>
      <c r="G2" s="105" t="s">
        <v>989</v>
      </c>
      <c r="H2" s="105" t="str">
        <f t="shared" ref="H2:H65" si="1">C2&amp;E2</f>
        <v>北海道札幌市</v>
      </c>
      <c r="I2" t="s">
        <v>991</v>
      </c>
    </row>
    <row r="3" spans="1:9" x14ac:dyDescent="0.35">
      <c r="A3" s="108" t="str">
        <f t="shared" si="0"/>
        <v>01</v>
      </c>
      <c r="B3" s="107" t="s">
        <v>986</v>
      </c>
      <c r="C3" s="105" t="s">
        <v>987</v>
      </c>
      <c r="D3" s="107" t="s">
        <v>992</v>
      </c>
      <c r="E3" s="106" t="s">
        <v>993</v>
      </c>
      <c r="F3" s="107" t="s">
        <v>994</v>
      </c>
      <c r="G3" s="106" t="s">
        <v>993</v>
      </c>
      <c r="H3" s="105" t="str">
        <f t="shared" si="1"/>
        <v>北海道函館市</v>
      </c>
      <c r="I3" t="s">
        <v>995</v>
      </c>
    </row>
    <row r="4" spans="1:9" x14ac:dyDescent="0.35">
      <c r="A4" s="108" t="str">
        <f t="shared" si="0"/>
        <v>01</v>
      </c>
      <c r="B4" s="107" t="s">
        <v>986</v>
      </c>
      <c r="C4" s="105" t="s">
        <v>987</v>
      </c>
      <c r="D4" s="107" t="s">
        <v>996</v>
      </c>
      <c r="E4" s="106" t="s">
        <v>997</v>
      </c>
      <c r="F4" s="107" t="s">
        <v>998</v>
      </c>
      <c r="G4" s="106" t="s">
        <v>997</v>
      </c>
      <c r="H4" s="105" t="str">
        <f t="shared" si="1"/>
        <v>北海道小樽市</v>
      </c>
      <c r="I4" t="s">
        <v>999</v>
      </c>
    </row>
    <row r="5" spans="1:9" x14ac:dyDescent="0.35">
      <c r="A5" s="108" t="str">
        <f t="shared" si="0"/>
        <v>01</v>
      </c>
      <c r="B5" s="107" t="s">
        <v>986</v>
      </c>
      <c r="C5" s="105" t="s">
        <v>987</v>
      </c>
      <c r="D5" s="107" t="s">
        <v>1000</v>
      </c>
      <c r="E5" s="106" t="s">
        <v>1001</v>
      </c>
      <c r="F5" s="107" t="s">
        <v>1002</v>
      </c>
      <c r="G5" s="106" t="s">
        <v>1001</v>
      </c>
      <c r="H5" s="105" t="str">
        <f t="shared" si="1"/>
        <v>北海道旭川市</v>
      </c>
      <c r="I5" t="s">
        <v>1003</v>
      </c>
    </row>
    <row r="6" spans="1:9" x14ac:dyDescent="0.35">
      <c r="A6" s="108" t="str">
        <f t="shared" si="0"/>
        <v>01</v>
      </c>
      <c r="B6" s="107" t="s">
        <v>986</v>
      </c>
      <c r="C6" s="105" t="s">
        <v>987</v>
      </c>
      <c r="D6" s="107" t="s">
        <v>1004</v>
      </c>
      <c r="E6" s="106" t="s">
        <v>1005</v>
      </c>
      <c r="F6" s="107" t="s">
        <v>1006</v>
      </c>
      <c r="G6" s="106" t="s">
        <v>1005</v>
      </c>
      <c r="H6" s="105" t="str">
        <f t="shared" si="1"/>
        <v>北海道室蘭市</v>
      </c>
      <c r="I6" t="s">
        <v>1007</v>
      </c>
    </row>
    <row r="7" spans="1:9" x14ac:dyDescent="0.35">
      <c r="A7" s="108" t="str">
        <f t="shared" si="0"/>
        <v>01</v>
      </c>
      <c r="B7" s="107" t="s">
        <v>986</v>
      </c>
      <c r="C7" s="105" t="s">
        <v>987</v>
      </c>
      <c r="D7" s="107" t="s">
        <v>1008</v>
      </c>
      <c r="E7" s="106" t="s">
        <v>1009</v>
      </c>
      <c r="F7" s="107" t="s">
        <v>1010</v>
      </c>
      <c r="G7" s="106" t="s">
        <v>1009</v>
      </c>
      <c r="H7" s="105" t="str">
        <f t="shared" si="1"/>
        <v>北海道釧路市</v>
      </c>
      <c r="I7" t="s">
        <v>1011</v>
      </c>
    </row>
    <row r="8" spans="1:9" x14ac:dyDescent="0.35">
      <c r="A8" s="108" t="str">
        <f t="shared" si="0"/>
        <v>01</v>
      </c>
      <c r="B8" s="107" t="s">
        <v>986</v>
      </c>
      <c r="C8" s="105" t="s">
        <v>987</v>
      </c>
      <c r="D8" s="107" t="s">
        <v>1012</v>
      </c>
      <c r="E8" s="106" t="s">
        <v>1013</v>
      </c>
      <c r="F8" s="107" t="s">
        <v>1014</v>
      </c>
      <c r="G8" s="106" t="s">
        <v>1013</v>
      </c>
      <c r="H8" s="105" t="str">
        <f t="shared" si="1"/>
        <v>北海道帯広市</v>
      </c>
      <c r="I8" t="s">
        <v>1015</v>
      </c>
    </row>
    <row r="9" spans="1:9" x14ac:dyDescent="0.35">
      <c r="A9" s="108" t="str">
        <f t="shared" si="0"/>
        <v>01</v>
      </c>
      <c r="B9" s="107" t="s">
        <v>986</v>
      </c>
      <c r="C9" s="105" t="s">
        <v>987</v>
      </c>
      <c r="D9" s="107" t="s">
        <v>1016</v>
      </c>
      <c r="E9" s="106" t="s">
        <v>1017</v>
      </c>
      <c r="F9" s="107" t="s">
        <v>1018</v>
      </c>
      <c r="G9" s="106" t="s">
        <v>1017</v>
      </c>
      <c r="H9" s="105" t="str">
        <f t="shared" si="1"/>
        <v>北海道北見市</v>
      </c>
      <c r="I9" t="s">
        <v>1019</v>
      </c>
    </row>
    <row r="10" spans="1:9" x14ac:dyDescent="0.35">
      <c r="A10" s="108" t="str">
        <f t="shared" si="0"/>
        <v>01</v>
      </c>
      <c r="B10" s="107" t="s">
        <v>986</v>
      </c>
      <c r="C10" s="105" t="s">
        <v>987</v>
      </c>
      <c r="D10" s="107" t="s">
        <v>1020</v>
      </c>
      <c r="E10" s="106" t="s">
        <v>1021</v>
      </c>
      <c r="F10" s="107" t="s">
        <v>1022</v>
      </c>
      <c r="G10" s="106" t="s">
        <v>1021</v>
      </c>
      <c r="H10" s="105" t="str">
        <f t="shared" si="1"/>
        <v>北海道夕張市</v>
      </c>
      <c r="I10" t="s">
        <v>1023</v>
      </c>
    </row>
    <row r="11" spans="1:9" x14ac:dyDescent="0.35">
      <c r="A11" s="108" t="str">
        <f t="shared" si="0"/>
        <v>01</v>
      </c>
      <c r="B11" s="107" t="s">
        <v>986</v>
      </c>
      <c r="C11" s="105" t="s">
        <v>987</v>
      </c>
      <c r="D11" s="107" t="s">
        <v>1024</v>
      </c>
      <c r="E11" s="106" t="s">
        <v>1025</v>
      </c>
      <c r="F11" s="107" t="s">
        <v>1026</v>
      </c>
      <c r="G11" s="106" t="s">
        <v>1025</v>
      </c>
      <c r="H11" s="105" t="str">
        <f t="shared" si="1"/>
        <v>北海道岩見沢市</v>
      </c>
      <c r="I11" t="s">
        <v>1027</v>
      </c>
    </row>
    <row r="12" spans="1:9" x14ac:dyDescent="0.35">
      <c r="A12" s="108" t="str">
        <f t="shared" si="0"/>
        <v>01</v>
      </c>
      <c r="B12" s="107" t="s">
        <v>986</v>
      </c>
      <c r="C12" s="105" t="s">
        <v>987</v>
      </c>
      <c r="D12" s="107" t="s">
        <v>1028</v>
      </c>
      <c r="E12" s="106" t="s">
        <v>1029</v>
      </c>
      <c r="F12" s="107" t="s">
        <v>1030</v>
      </c>
      <c r="G12" s="106" t="s">
        <v>1029</v>
      </c>
      <c r="H12" s="105" t="str">
        <f t="shared" si="1"/>
        <v>北海道網走市</v>
      </c>
      <c r="I12" t="s">
        <v>1031</v>
      </c>
    </row>
    <row r="13" spans="1:9" x14ac:dyDescent="0.35">
      <c r="A13" s="108" t="str">
        <f t="shared" si="0"/>
        <v>01</v>
      </c>
      <c r="B13" s="107" t="s">
        <v>986</v>
      </c>
      <c r="C13" s="105" t="s">
        <v>987</v>
      </c>
      <c r="D13" s="107" t="s">
        <v>1032</v>
      </c>
      <c r="E13" s="106" t="s">
        <v>1033</v>
      </c>
      <c r="F13" s="107" t="s">
        <v>1034</v>
      </c>
      <c r="G13" s="106" t="s">
        <v>1033</v>
      </c>
      <c r="H13" s="105" t="str">
        <f t="shared" si="1"/>
        <v>北海道留萌市</v>
      </c>
      <c r="I13" t="s">
        <v>1035</v>
      </c>
    </row>
    <row r="14" spans="1:9" x14ac:dyDescent="0.35">
      <c r="A14" s="108" t="str">
        <f t="shared" si="0"/>
        <v>01</v>
      </c>
      <c r="B14" s="107" t="s">
        <v>986</v>
      </c>
      <c r="C14" s="105" t="s">
        <v>987</v>
      </c>
      <c r="D14" s="107" t="s">
        <v>1036</v>
      </c>
      <c r="E14" s="106" t="s">
        <v>1037</v>
      </c>
      <c r="F14" s="107" t="s">
        <v>1038</v>
      </c>
      <c r="G14" s="106" t="s">
        <v>1037</v>
      </c>
      <c r="H14" s="105" t="str">
        <f t="shared" si="1"/>
        <v>北海道苫小牧市</v>
      </c>
      <c r="I14" t="s">
        <v>1039</v>
      </c>
    </row>
    <row r="15" spans="1:9" x14ac:dyDescent="0.35">
      <c r="A15" s="108" t="str">
        <f t="shared" si="0"/>
        <v>01</v>
      </c>
      <c r="B15" s="107" t="s">
        <v>986</v>
      </c>
      <c r="C15" s="105" t="s">
        <v>987</v>
      </c>
      <c r="D15" s="107" t="s">
        <v>1040</v>
      </c>
      <c r="E15" s="106" t="s">
        <v>1041</v>
      </c>
      <c r="F15" s="107" t="s">
        <v>1042</v>
      </c>
      <c r="G15" s="106" t="s">
        <v>1041</v>
      </c>
      <c r="H15" s="105" t="str">
        <f t="shared" si="1"/>
        <v>北海道稚内市</v>
      </c>
      <c r="I15" t="s">
        <v>1043</v>
      </c>
    </row>
    <row r="16" spans="1:9" x14ac:dyDescent="0.35">
      <c r="A16" s="108" t="str">
        <f t="shared" si="0"/>
        <v>01</v>
      </c>
      <c r="B16" s="107" t="s">
        <v>986</v>
      </c>
      <c r="C16" s="105" t="s">
        <v>987</v>
      </c>
      <c r="D16" s="107" t="s">
        <v>1044</v>
      </c>
      <c r="E16" s="106" t="s">
        <v>1045</v>
      </c>
      <c r="F16" s="107" t="s">
        <v>1046</v>
      </c>
      <c r="G16" s="106" t="s">
        <v>1045</v>
      </c>
      <c r="H16" s="105" t="str">
        <f t="shared" si="1"/>
        <v>北海道美唄市</v>
      </c>
      <c r="I16" t="s">
        <v>1047</v>
      </c>
    </row>
    <row r="17" spans="1:9" x14ac:dyDescent="0.35">
      <c r="A17" s="108" t="str">
        <f t="shared" si="0"/>
        <v>01</v>
      </c>
      <c r="B17" s="107" t="s">
        <v>986</v>
      </c>
      <c r="C17" s="105" t="s">
        <v>987</v>
      </c>
      <c r="D17" s="107" t="s">
        <v>1048</v>
      </c>
      <c r="E17" s="106" t="s">
        <v>1049</v>
      </c>
      <c r="F17" s="107" t="s">
        <v>1050</v>
      </c>
      <c r="G17" s="106" t="s">
        <v>1049</v>
      </c>
      <c r="H17" s="105" t="str">
        <f t="shared" si="1"/>
        <v>北海道芦別市</v>
      </c>
      <c r="I17" t="s">
        <v>1051</v>
      </c>
    </row>
    <row r="18" spans="1:9" x14ac:dyDescent="0.35">
      <c r="A18" s="108" t="str">
        <f t="shared" si="0"/>
        <v>01</v>
      </c>
      <c r="B18" s="107" t="s">
        <v>986</v>
      </c>
      <c r="C18" s="105" t="s">
        <v>987</v>
      </c>
      <c r="D18" s="107" t="s">
        <v>1052</v>
      </c>
      <c r="E18" s="106" t="s">
        <v>1053</v>
      </c>
      <c r="F18" s="107" t="s">
        <v>1054</v>
      </c>
      <c r="G18" s="106" t="s">
        <v>1053</v>
      </c>
      <c r="H18" s="105" t="str">
        <f t="shared" si="1"/>
        <v>北海道江別市</v>
      </c>
      <c r="I18" t="s">
        <v>1055</v>
      </c>
    </row>
    <row r="19" spans="1:9" x14ac:dyDescent="0.35">
      <c r="A19" s="108" t="str">
        <f t="shared" si="0"/>
        <v>01</v>
      </c>
      <c r="B19" s="107" t="s">
        <v>986</v>
      </c>
      <c r="C19" s="105" t="s">
        <v>987</v>
      </c>
      <c r="D19" s="107" t="s">
        <v>1056</v>
      </c>
      <c r="E19" s="106" t="s">
        <v>1057</v>
      </c>
      <c r="F19" s="107" t="s">
        <v>1058</v>
      </c>
      <c r="G19" s="106" t="s">
        <v>1057</v>
      </c>
      <c r="H19" s="105" t="str">
        <f t="shared" si="1"/>
        <v>北海道赤平市</v>
      </c>
      <c r="I19" t="s">
        <v>1059</v>
      </c>
    </row>
    <row r="20" spans="1:9" x14ac:dyDescent="0.35">
      <c r="A20" s="108" t="str">
        <f t="shared" si="0"/>
        <v>01</v>
      </c>
      <c r="B20" s="107" t="s">
        <v>986</v>
      </c>
      <c r="C20" s="105" t="s">
        <v>987</v>
      </c>
      <c r="D20" s="107" t="s">
        <v>1060</v>
      </c>
      <c r="E20" s="106" t="s">
        <v>1061</v>
      </c>
      <c r="F20" s="107" t="s">
        <v>1062</v>
      </c>
      <c r="G20" s="106" t="s">
        <v>1061</v>
      </c>
      <c r="H20" s="105" t="str">
        <f t="shared" si="1"/>
        <v>北海道紋別市</v>
      </c>
      <c r="I20" t="s">
        <v>1063</v>
      </c>
    </row>
    <row r="21" spans="1:9" x14ac:dyDescent="0.35">
      <c r="A21" s="108" t="str">
        <f t="shared" si="0"/>
        <v>01</v>
      </c>
      <c r="B21" s="107" t="s">
        <v>986</v>
      </c>
      <c r="C21" s="105" t="s">
        <v>987</v>
      </c>
      <c r="D21" s="107" t="s">
        <v>1064</v>
      </c>
      <c r="E21" s="106" t="s">
        <v>1065</v>
      </c>
      <c r="F21" s="107" t="s">
        <v>1066</v>
      </c>
      <c r="G21" s="106" t="s">
        <v>1065</v>
      </c>
      <c r="H21" s="105" t="str">
        <f t="shared" si="1"/>
        <v>北海道士別市</v>
      </c>
      <c r="I21" t="s">
        <v>1067</v>
      </c>
    </row>
    <row r="22" spans="1:9" x14ac:dyDescent="0.35">
      <c r="A22" s="108" t="str">
        <f t="shared" si="0"/>
        <v>01</v>
      </c>
      <c r="B22" s="107" t="s">
        <v>986</v>
      </c>
      <c r="C22" s="105" t="s">
        <v>987</v>
      </c>
      <c r="D22" s="107" t="s">
        <v>1068</v>
      </c>
      <c r="E22" s="106" t="s">
        <v>1069</v>
      </c>
      <c r="F22" s="107" t="s">
        <v>1070</v>
      </c>
      <c r="G22" s="106" t="s">
        <v>1069</v>
      </c>
      <c r="H22" s="105" t="str">
        <f t="shared" si="1"/>
        <v>北海道名寄市</v>
      </c>
      <c r="I22" t="s">
        <v>1071</v>
      </c>
    </row>
    <row r="23" spans="1:9" x14ac:dyDescent="0.35">
      <c r="A23" s="108" t="str">
        <f t="shared" si="0"/>
        <v>01</v>
      </c>
      <c r="B23" s="107" t="s">
        <v>986</v>
      </c>
      <c r="C23" s="105" t="s">
        <v>987</v>
      </c>
      <c r="D23" s="107" t="s">
        <v>1072</v>
      </c>
      <c r="E23" s="106" t="s">
        <v>1073</v>
      </c>
      <c r="F23" s="107" t="s">
        <v>1074</v>
      </c>
      <c r="G23" s="106" t="s">
        <v>1073</v>
      </c>
      <c r="H23" s="105" t="str">
        <f t="shared" si="1"/>
        <v>北海道三笠市</v>
      </c>
      <c r="I23" t="s">
        <v>1075</v>
      </c>
    </row>
    <row r="24" spans="1:9" x14ac:dyDescent="0.35">
      <c r="A24" s="108" t="str">
        <f t="shared" si="0"/>
        <v>01</v>
      </c>
      <c r="B24" s="107" t="s">
        <v>986</v>
      </c>
      <c r="C24" s="105" t="s">
        <v>987</v>
      </c>
      <c r="D24" s="107" t="s">
        <v>1076</v>
      </c>
      <c r="E24" s="106" t="s">
        <v>1077</v>
      </c>
      <c r="F24" s="107" t="s">
        <v>1078</v>
      </c>
      <c r="G24" s="106" t="s">
        <v>1077</v>
      </c>
      <c r="H24" s="105" t="str">
        <f t="shared" si="1"/>
        <v>北海道根室市</v>
      </c>
      <c r="I24" t="s">
        <v>1079</v>
      </c>
    </row>
    <row r="25" spans="1:9" x14ac:dyDescent="0.35">
      <c r="A25" s="108" t="str">
        <f t="shared" si="0"/>
        <v>01</v>
      </c>
      <c r="B25" s="107" t="s">
        <v>986</v>
      </c>
      <c r="C25" s="105" t="s">
        <v>987</v>
      </c>
      <c r="D25" s="107" t="s">
        <v>1080</v>
      </c>
      <c r="E25" s="106" t="s">
        <v>1081</v>
      </c>
      <c r="F25" s="107" t="s">
        <v>1082</v>
      </c>
      <c r="G25" s="106" t="s">
        <v>1081</v>
      </c>
      <c r="H25" s="105" t="str">
        <f t="shared" si="1"/>
        <v>北海道千歳市</v>
      </c>
      <c r="I25" t="s">
        <v>1083</v>
      </c>
    </row>
    <row r="26" spans="1:9" x14ac:dyDescent="0.35">
      <c r="A26" s="108" t="str">
        <f t="shared" si="0"/>
        <v>01</v>
      </c>
      <c r="B26" s="107" t="s">
        <v>986</v>
      </c>
      <c r="C26" s="105" t="s">
        <v>987</v>
      </c>
      <c r="D26" s="107" t="s">
        <v>1084</v>
      </c>
      <c r="E26" s="106" t="s">
        <v>1085</v>
      </c>
      <c r="F26" s="107" t="s">
        <v>1086</v>
      </c>
      <c r="G26" s="106" t="s">
        <v>1085</v>
      </c>
      <c r="H26" s="105" t="str">
        <f t="shared" si="1"/>
        <v>北海道滝川市</v>
      </c>
      <c r="I26" t="s">
        <v>1087</v>
      </c>
    </row>
    <row r="27" spans="1:9" x14ac:dyDescent="0.35">
      <c r="A27" s="108" t="str">
        <f t="shared" si="0"/>
        <v>01</v>
      </c>
      <c r="B27" s="107" t="s">
        <v>986</v>
      </c>
      <c r="C27" s="105" t="s">
        <v>987</v>
      </c>
      <c r="D27" s="107" t="s">
        <v>1088</v>
      </c>
      <c r="E27" s="106" t="s">
        <v>1089</v>
      </c>
      <c r="F27" s="107" t="s">
        <v>1090</v>
      </c>
      <c r="G27" s="106" t="s">
        <v>1089</v>
      </c>
      <c r="H27" s="105" t="str">
        <f t="shared" si="1"/>
        <v>北海道砂川市</v>
      </c>
      <c r="I27" t="s">
        <v>1091</v>
      </c>
    </row>
    <row r="28" spans="1:9" x14ac:dyDescent="0.35">
      <c r="A28" s="108" t="str">
        <f t="shared" si="0"/>
        <v>01</v>
      </c>
      <c r="B28" s="107" t="s">
        <v>986</v>
      </c>
      <c r="C28" s="105" t="s">
        <v>987</v>
      </c>
      <c r="D28" s="107" t="s">
        <v>1092</v>
      </c>
      <c r="E28" s="106" t="s">
        <v>1093</v>
      </c>
      <c r="F28" s="107" t="s">
        <v>1094</v>
      </c>
      <c r="G28" s="106" t="s">
        <v>1093</v>
      </c>
      <c r="H28" s="105" t="str">
        <f t="shared" si="1"/>
        <v>北海道深川市</v>
      </c>
      <c r="I28" t="s">
        <v>1095</v>
      </c>
    </row>
    <row r="29" spans="1:9" x14ac:dyDescent="0.35">
      <c r="A29" s="108" t="str">
        <f t="shared" si="0"/>
        <v>01</v>
      </c>
      <c r="B29" s="107" t="s">
        <v>986</v>
      </c>
      <c r="C29" s="105" t="s">
        <v>987</v>
      </c>
      <c r="D29" s="107" t="s">
        <v>1096</v>
      </c>
      <c r="E29" s="106" t="s">
        <v>1097</v>
      </c>
      <c r="F29" s="107" t="s">
        <v>1098</v>
      </c>
      <c r="G29" s="106" t="s">
        <v>1097</v>
      </c>
      <c r="H29" s="105" t="str">
        <f t="shared" si="1"/>
        <v>北海道富良野市</v>
      </c>
      <c r="I29" t="s">
        <v>1099</v>
      </c>
    </row>
    <row r="30" spans="1:9" x14ac:dyDescent="0.35">
      <c r="A30" s="108" t="str">
        <f t="shared" si="0"/>
        <v>01</v>
      </c>
      <c r="B30" s="107" t="s">
        <v>986</v>
      </c>
      <c r="C30" s="105" t="s">
        <v>987</v>
      </c>
      <c r="D30" s="107" t="s">
        <v>1100</v>
      </c>
      <c r="E30" s="106" t="s">
        <v>1101</v>
      </c>
      <c r="F30" s="107" t="s">
        <v>1102</v>
      </c>
      <c r="G30" s="106" t="s">
        <v>1101</v>
      </c>
      <c r="H30" s="105" t="str">
        <f t="shared" si="1"/>
        <v>北海道登別市</v>
      </c>
      <c r="I30" t="s">
        <v>1103</v>
      </c>
    </row>
    <row r="31" spans="1:9" x14ac:dyDescent="0.35">
      <c r="A31" s="108" t="str">
        <f t="shared" si="0"/>
        <v>01</v>
      </c>
      <c r="B31" s="107" t="s">
        <v>986</v>
      </c>
      <c r="C31" s="105" t="s">
        <v>987</v>
      </c>
      <c r="D31" s="107" t="s">
        <v>1104</v>
      </c>
      <c r="E31" s="106" t="s">
        <v>1105</v>
      </c>
      <c r="F31" s="107" t="s">
        <v>1106</v>
      </c>
      <c r="G31" s="106" t="s">
        <v>1105</v>
      </c>
      <c r="H31" s="105" t="str">
        <f t="shared" si="1"/>
        <v>北海道恵庭市</v>
      </c>
      <c r="I31" t="s">
        <v>1107</v>
      </c>
    </row>
    <row r="32" spans="1:9" x14ac:dyDescent="0.35">
      <c r="A32" s="108" t="str">
        <f t="shared" si="0"/>
        <v>01</v>
      </c>
      <c r="B32" s="107" t="s">
        <v>986</v>
      </c>
      <c r="C32" s="105" t="s">
        <v>987</v>
      </c>
      <c r="D32" s="107" t="s">
        <v>1108</v>
      </c>
      <c r="E32" s="106" t="s">
        <v>1109</v>
      </c>
      <c r="F32" s="107" t="s">
        <v>1110</v>
      </c>
      <c r="G32" s="106" t="s">
        <v>1109</v>
      </c>
      <c r="H32" s="105" t="str">
        <f t="shared" si="1"/>
        <v>北海道伊達市</v>
      </c>
      <c r="I32" t="s">
        <v>1111</v>
      </c>
    </row>
    <row r="33" spans="1:9" x14ac:dyDescent="0.35">
      <c r="A33" s="108" t="str">
        <f t="shared" si="0"/>
        <v>01</v>
      </c>
      <c r="B33" s="107" t="s">
        <v>986</v>
      </c>
      <c r="C33" s="105" t="s">
        <v>987</v>
      </c>
      <c r="D33" s="107" t="s">
        <v>1112</v>
      </c>
      <c r="E33" s="106" t="s">
        <v>1113</v>
      </c>
      <c r="F33" s="107" t="s">
        <v>1114</v>
      </c>
      <c r="G33" s="106" t="s">
        <v>1113</v>
      </c>
      <c r="H33" s="105" t="str">
        <f t="shared" si="1"/>
        <v>北海道北広島市</v>
      </c>
      <c r="I33" t="s">
        <v>1115</v>
      </c>
    </row>
    <row r="34" spans="1:9" x14ac:dyDescent="0.35">
      <c r="A34" s="108" t="str">
        <f t="shared" si="0"/>
        <v>01</v>
      </c>
      <c r="B34" s="107" t="s">
        <v>986</v>
      </c>
      <c r="C34" s="105" t="s">
        <v>987</v>
      </c>
      <c r="D34" s="107" t="s">
        <v>1116</v>
      </c>
      <c r="E34" s="106" t="s">
        <v>1117</v>
      </c>
      <c r="F34" s="107" t="s">
        <v>1118</v>
      </c>
      <c r="G34" s="106" t="s">
        <v>1117</v>
      </c>
      <c r="H34" s="105" t="str">
        <f t="shared" si="1"/>
        <v>北海道石狩市</v>
      </c>
      <c r="I34" t="s">
        <v>1119</v>
      </c>
    </row>
    <row r="35" spans="1:9" x14ac:dyDescent="0.35">
      <c r="A35" s="108" t="str">
        <f t="shared" si="0"/>
        <v>01</v>
      </c>
      <c r="B35" s="107" t="s">
        <v>986</v>
      </c>
      <c r="C35" s="105" t="s">
        <v>987</v>
      </c>
      <c r="D35" s="107" t="s">
        <v>1120</v>
      </c>
      <c r="E35" s="106" t="s">
        <v>1121</v>
      </c>
      <c r="F35" s="107" t="s">
        <v>1122</v>
      </c>
      <c r="G35" s="106" t="s">
        <v>1121</v>
      </c>
      <c r="H35" s="105" t="str">
        <f t="shared" si="1"/>
        <v>北海道当別町</v>
      </c>
      <c r="I35" t="s">
        <v>1123</v>
      </c>
    </row>
    <row r="36" spans="1:9" x14ac:dyDescent="0.35">
      <c r="A36" s="108" t="str">
        <f t="shared" si="0"/>
        <v>01</v>
      </c>
      <c r="B36" s="107" t="s">
        <v>986</v>
      </c>
      <c r="C36" s="105" t="s">
        <v>987</v>
      </c>
      <c r="D36" s="107" t="s">
        <v>1124</v>
      </c>
      <c r="E36" s="106" t="s">
        <v>1125</v>
      </c>
      <c r="F36" s="107" t="s">
        <v>1126</v>
      </c>
      <c r="G36" s="106" t="s">
        <v>1125</v>
      </c>
      <c r="H36" s="105" t="str">
        <f t="shared" si="1"/>
        <v>北海道新篠津村</v>
      </c>
      <c r="I36" t="s">
        <v>1127</v>
      </c>
    </row>
    <row r="37" spans="1:9" x14ac:dyDescent="0.35">
      <c r="A37" s="108" t="str">
        <f t="shared" si="0"/>
        <v>01</v>
      </c>
      <c r="B37" s="107" t="s">
        <v>986</v>
      </c>
      <c r="C37" s="105" t="s">
        <v>987</v>
      </c>
      <c r="D37" s="107" t="s">
        <v>1128</v>
      </c>
      <c r="E37" s="106" t="s">
        <v>1129</v>
      </c>
      <c r="F37" s="107" t="s">
        <v>1130</v>
      </c>
      <c r="G37" s="106" t="s">
        <v>1129</v>
      </c>
      <c r="H37" s="105" t="str">
        <f t="shared" si="1"/>
        <v>北海道松前町</v>
      </c>
      <c r="I37" t="s">
        <v>1131</v>
      </c>
    </row>
    <row r="38" spans="1:9" x14ac:dyDescent="0.35">
      <c r="A38" s="108" t="str">
        <f t="shared" si="0"/>
        <v>01</v>
      </c>
      <c r="B38" s="107" t="s">
        <v>986</v>
      </c>
      <c r="C38" s="105" t="s">
        <v>987</v>
      </c>
      <c r="D38" s="107" t="s">
        <v>1132</v>
      </c>
      <c r="E38" s="106" t="s">
        <v>1133</v>
      </c>
      <c r="F38" s="107" t="s">
        <v>1134</v>
      </c>
      <c r="G38" s="106" t="s">
        <v>1133</v>
      </c>
      <c r="H38" s="105" t="str">
        <f t="shared" si="1"/>
        <v>北海道福島町</v>
      </c>
      <c r="I38" t="s">
        <v>1135</v>
      </c>
    </row>
    <row r="39" spans="1:9" x14ac:dyDescent="0.35">
      <c r="A39" s="108" t="str">
        <f t="shared" si="0"/>
        <v>01</v>
      </c>
      <c r="B39" s="107" t="s">
        <v>986</v>
      </c>
      <c r="C39" s="105" t="s">
        <v>987</v>
      </c>
      <c r="D39" s="107" t="s">
        <v>1136</v>
      </c>
      <c r="E39" s="106" t="s">
        <v>1137</v>
      </c>
      <c r="F39" s="107" t="s">
        <v>1138</v>
      </c>
      <c r="G39" s="106" t="s">
        <v>1137</v>
      </c>
      <c r="H39" s="105" t="str">
        <f t="shared" si="1"/>
        <v>北海道知内町</v>
      </c>
      <c r="I39" t="s">
        <v>1139</v>
      </c>
    </row>
    <row r="40" spans="1:9" x14ac:dyDescent="0.35">
      <c r="A40" s="108" t="str">
        <f t="shared" si="0"/>
        <v>01</v>
      </c>
      <c r="B40" s="107" t="s">
        <v>986</v>
      </c>
      <c r="C40" s="105" t="s">
        <v>987</v>
      </c>
      <c r="D40" s="107" t="s">
        <v>1140</v>
      </c>
      <c r="E40" s="106" t="s">
        <v>1141</v>
      </c>
      <c r="F40" s="107" t="s">
        <v>1142</v>
      </c>
      <c r="G40" s="106" t="s">
        <v>1141</v>
      </c>
      <c r="H40" s="105" t="str">
        <f t="shared" si="1"/>
        <v>北海道木古内町</v>
      </c>
      <c r="I40" t="s">
        <v>1143</v>
      </c>
    </row>
    <row r="41" spans="1:9" x14ac:dyDescent="0.35">
      <c r="A41" s="108" t="str">
        <f t="shared" si="0"/>
        <v>01</v>
      </c>
      <c r="B41" s="107" t="s">
        <v>986</v>
      </c>
      <c r="C41" s="105" t="s">
        <v>987</v>
      </c>
      <c r="D41" s="107" t="s">
        <v>1144</v>
      </c>
      <c r="E41" s="106" t="s">
        <v>1145</v>
      </c>
      <c r="F41" s="107" t="s">
        <v>1146</v>
      </c>
      <c r="G41" s="106" t="s">
        <v>1145</v>
      </c>
      <c r="H41" s="105" t="str">
        <f t="shared" si="1"/>
        <v>北海道北斗市</v>
      </c>
      <c r="I41" t="s">
        <v>1147</v>
      </c>
    </row>
    <row r="42" spans="1:9" x14ac:dyDescent="0.35">
      <c r="A42" s="108" t="str">
        <f t="shared" si="0"/>
        <v>01</v>
      </c>
      <c r="B42" s="107" t="s">
        <v>986</v>
      </c>
      <c r="C42" s="105" t="s">
        <v>987</v>
      </c>
      <c r="D42" s="107" t="s">
        <v>1148</v>
      </c>
      <c r="E42" s="106" t="s">
        <v>1149</v>
      </c>
      <c r="F42" s="107" t="s">
        <v>1150</v>
      </c>
      <c r="G42" s="106" t="s">
        <v>1149</v>
      </c>
      <c r="H42" s="105" t="str">
        <f t="shared" si="1"/>
        <v>北海道七飯町</v>
      </c>
      <c r="I42" t="s">
        <v>1151</v>
      </c>
    </row>
    <row r="43" spans="1:9" x14ac:dyDescent="0.35">
      <c r="A43" s="108" t="str">
        <f t="shared" si="0"/>
        <v>01</v>
      </c>
      <c r="B43" s="107" t="s">
        <v>986</v>
      </c>
      <c r="C43" s="105" t="s">
        <v>987</v>
      </c>
      <c r="D43" s="107" t="s">
        <v>1152</v>
      </c>
      <c r="E43" s="106" t="s">
        <v>1153</v>
      </c>
      <c r="F43" s="107" t="s">
        <v>1154</v>
      </c>
      <c r="G43" s="106" t="s">
        <v>1153</v>
      </c>
      <c r="H43" s="105" t="str">
        <f t="shared" si="1"/>
        <v>北海道鹿部町</v>
      </c>
      <c r="I43" t="s">
        <v>1155</v>
      </c>
    </row>
    <row r="44" spans="1:9" x14ac:dyDescent="0.35">
      <c r="A44" s="108" t="str">
        <f t="shared" si="0"/>
        <v>01</v>
      </c>
      <c r="B44" s="107" t="s">
        <v>986</v>
      </c>
      <c r="C44" s="105" t="s">
        <v>987</v>
      </c>
      <c r="D44" s="107" t="s">
        <v>1156</v>
      </c>
      <c r="E44" s="106" t="s">
        <v>1157</v>
      </c>
      <c r="F44" s="107" t="s">
        <v>1158</v>
      </c>
      <c r="G44" s="106" t="s">
        <v>1157</v>
      </c>
      <c r="H44" s="105" t="str">
        <f t="shared" si="1"/>
        <v>北海道森町</v>
      </c>
      <c r="I44" t="s">
        <v>1159</v>
      </c>
    </row>
    <row r="45" spans="1:9" x14ac:dyDescent="0.35">
      <c r="A45" s="108" t="str">
        <f t="shared" si="0"/>
        <v>01</v>
      </c>
      <c r="B45" s="107" t="s">
        <v>986</v>
      </c>
      <c r="C45" s="105" t="s">
        <v>987</v>
      </c>
      <c r="D45" s="107" t="s">
        <v>1160</v>
      </c>
      <c r="E45" s="106" t="s">
        <v>1161</v>
      </c>
      <c r="F45" s="107" t="s">
        <v>1162</v>
      </c>
      <c r="G45" s="106" t="s">
        <v>1161</v>
      </c>
      <c r="H45" s="105" t="str">
        <f t="shared" si="1"/>
        <v>北海道八雲町</v>
      </c>
      <c r="I45" t="s">
        <v>1163</v>
      </c>
    </row>
    <row r="46" spans="1:9" x14ac:dyDescent="0.35">
      <c r="A46" s="108" t="str">
        <f t="shared" si="0"/>
        <v>01</v>
      </c>
      <c r="B46" s="107" t="s">
        <v>986</v>
      </c>
      <c r="C46" s="105" t="s">
        <v>987</v>
      </c>
      <c r="D46" s="107" t="s">
        <v>1164</v>
      </c>
      <c r="E46" s="106" t="s">
        <v>1165</v>
      </c>
      <c r="F46" s="107" t="s">
        <v>1166</v>
      </c>
      <c r="G46" s="106" t="s">
        <v>1165</v>
      </c>
      <c r="H46" s="105" t="str">
        <f t="shared" si="1"/>
        <v>北海道長万部町</v>
      </c>
      <c r="I46" t="s">
        <v>1167</v>
      </c>
    </row>
    <row r="47" spans="1:9" x14ac:dyDescent="0.35">
      <c r="A47" s="108" t="str">
        <f t="shared" si="0"/>
        <v>01</v>
      </c>
      <c r="B47" s="107" t="s">
        <v>986</v>
      </c>
      <c r="C47" s="105" t="s">
        <v>987</v>
      </c>
      <c r="D47" s="107" t="s">
        <v>1168</v>
      </c>
      <c r="E47" s="106" t="s">
        <v>1169</v>
      </c>
      <c r="F47" s="107" t="s">
        <v>1170</v>
      </c>
      <c r="G47" s="106" t="s">
        <v>1169</v>
      </c>
      <c r="H47" s="105" t="str">
        <f t="shared" si="1"/>
        <v>北海道江差町</v>
      </c>
      <c r="I47" t="s">
        <v>1171</v>
      </c>
    </row>
    <row r="48" spans="1:9" x14ac:dyDescent="0.35">
      <c r="A48" s="108" t="str">
        <f t="shared" si="0"/>
        <v>01</v>
      </c>
      <c r="B48" s="107" t="s">
        <v>986</v>
      </c>
      <c r="C48" s="105" t="s">
        <v>987</v>
      </c>
      <c r="D48" s="107" t="s">
        <v>1172</v>
      </c>
      <c r="E48" s="106" t="s">
        <v>1173</v>
      </c>
      <c r="F48" s="107" t="s">
        <v>1174</v>
      </c>
      <c r="G48" s="106" t="s">
        <v>1173</v>
      </c>
      <c r="H48" s="105" t="str">
        <f t="shared" si="1"/>
        <v>北海道上ノ国町</v>
      </c>
      <c r="I48" t="s">
        <v>1175</v>
      </c>
    </row>
    <row r="49" spans="1:9" x14ac:dyDescent="0.35">
      <c r="A49" s="108" t="str">
        <f t="shared" si="0"/>
        <v>01</v>
      </c>
      <c r="B49" s="107" t="s">
        <v>986</v>
      </c>
      <c r="C49" s="105" t="s">
        <v>987</v>
      </c>
      <c r="D49" s="107" t="s">
        <v>1176</v>
      </c>
      <c r="E49" s="106" t="s">
        <v>1177</v>
      </c>
      <c r="F49" s="107" t="s">
        <v>1178</v>
      </c>
      <c r="G49" s="106" t="s">
        <v>1177</v>
      </c>
      <c r="H49" s="105" t="str">
        <f t="shared" si="1"/>
        <v>北海道厚沢部町</v>
      </c>
      <c r="I49" t="s">
        <v>1179</v>
      </c>
    </row>
    <row r="50" spans="1:9" x14ac:dyDescent="0.35">
      <c r="A50" s="108" t="str">
        <f t="shared" si="0"/>
        <v>01</v>
      </c>
      <c r="B50" s="107" t="s">
        <v>986</v>
      </c>
      <c r="C50" s="105" t="s">
        <v>987</v>
      </c>
      <c r="D50" s="107" t="s">
        <v>1180</v>
      </c>
      <c r="E50" s="106" t="s">
        <v>1181</v>
      </c>
      <c r="F50" s="107" t="s">
        <v>1182</v>
      </c>
      <c r="G50" s="106" t="s">
        <v>1181</v>
      </c>
      <c r="H50" s="105" t="str">
        <f t="shared" si="1"/>
        <v>北海道乙部町</v>
      </c>
      <c r="I50" t="s">
        <v>1183</v>
      </c>
    </row>
    <row r="51" spans="1:9" x14ac:dyDescent="0.35">
      <c r="A51" s="108" t="str">
        <f t="shared" si="0"/>
        <v>01</v>
      </c>
      <c r="B51" s="107" t="s">
        <v>986</v>
      </c>
      <c r="C51" s="105" t="s">
        <v>987</v>
      </c>
      <c r="D51" s="107" t="s">
        <v>1184</v>
      </c>
      <c r="E51" s="106" t="s">
        <v>1185</v>
      </c>
      <c r="F51" s="107" t="s">
        <v>1186</v>
      </c>
      <c r="G51" s="106" t="s">
        <v>1185</v>
      </c>
      <c r="H51" s="105" t="str">
        <f t="shared" si="1"/>
        <v>北海道奥尻町</v>
      </c>
      <c r="I51" t="s">
        <v>1187</v>
      </c>
    </row>
    <row r="52" spans="1:9" x14ac:dyDescent="0.35">
      <c r="A52" s="108" t="str">
        <f t="shared" si="0"/>
        <v>01</v>
      </c>
      <c r="B52" s="107" t="s">
        <v>986</v>
      </c>
      <c r="C52" s="105" t="s">
        <v>987</v>
      </c>
      <c r="D52" s="107" t="s">
        <v>1188</v>
      </c>
      <c r="E52" s="106" t="s">
        <v>1189</v>
      </c>
      <c r="F52" s="107" t="s">
        <v>1190</v>
      </c>
      <c r="G52" s="106" t="s">
        <v>1189</v>
      </c>
      <c r="H52" s="105" t="str">
        <f t="shared" si="1"/>
        <v>北海道せたな町</v>
      </c>
      <c r="I52" t="s">
        <v>1191</v>
      </c>
    </row>
    <row r="53" spans="1:9" x14ac:dyDescent="0.35">
      <c r="A53" s="108" t="str">
        <f t="shared" si="0"/>
        <v>01</v>
      </c>
      <c r="B53" s="107" t="s">
        <v>986</v>
      </c>
      <c r="C53" s="105" t="s">
        <v>987</v>
      </c>
      <c r="D53" s="107" t="s">
        <v>1192</v>
      </c>
      <c r="E53" s="106" t="s">
        <v>1193</v>
      </c>
      <c r="F53" s="107" t="s">
        <v>1194</v>
      </c>
      <c r="G53" s="106" t="s">
        <v>1193</v>
      </c>
      <c r="H53" s="105" t="str">
        <f t="shared" si="1"/>
        <v>北海道今金町</v>
      </c>
      <c r="I53" t="s">
        <v>1195</v>
      </c>
    </row>
    <row r="54" spans="1:9" x14ac:dyDescent="0.35">
      <c r="A54" s="108" t="str">
        <f t="shared" si="0"/>
        <v>01</v>
      </c>
      <c r="B54" s="107" t="s">
        <v>986</v>
      </c>
      <c r="C54" s="105" t="s">
        <v>987</v>
      </c>
      <c r="D54" s="107" t="s">
        <v>1196</v>
      </c>
      <c r="E54" s="106" t="s">
        <v>1197</v>
      </c>
      <c r="F54" s="107" t="s">
        <v>1198</v>
      </c>
      <c r="G54" s="106" t="s">
        <v>1197</v>
      </c>
      <c r="H54" s="105" t="str">
        <f t="shared" si="1"/>
        <v>北海道寿都町</v>
      </c>
      <c r="I54" t="s">
        <v>1199</v>
      </c>
    </row>
    <row r="55" spans="1:9" x14ac:dyDescent="0.35">
      <c r="A55" s="108" t="str">
        <f t="shared" si="0"/>
        <v>01</v>
      </c>
      <c r="B55" s="107" t="s">
        <v>986</v>
      </c>
      <c r="C55" s="105" t="s">
        <v>987</v>
      </c>
      <c r="D55" s="107" t="s">
        <v>1200</v>
      </c>
      <c r="E55" s="106" t="s">
        <v>1201</v>
      </c>
      <c r="F55" s="107" t="s">
        <v>1202</v>
      </c>
      <c r="G55" s="106" t="s">
        <v>1201</v>
      </c>
      <c r="H55" s="105" t="str">
        <f t="shared" si="1"/>
        <v>北海道岩内町</v>
      </c>
      <c r="I55" t="s">
        <v>1203</v>
      </c>
    </row>
    <row r="56" spans="1:9" x14ac:dyDescent="0.35">
      <c r="A56" s="108" t="str">
        <f t="shared" si="0"/>
        <v>01</v>
      </c>
      <c r="B56" s="107" t="s">
        <v>986</v>
      </c>
      <c r="C56" s="105" t="s">
        <v>987</v>
      </c>
      <c r="D56" s="107" t="s">
        <v>1204</v>
      </c>
      <c r="E56" s="106" t="s">
        <v>1205</v>
      </c>
      <c r="F56" s="107" t="s">
        <v>1206</v>
      </c>
      <c r="G56" s="106" t="s">
        <v>1205</v>
      </c>
      <c r="H56" s="105" t="str">
        <f t="shared" si="1"/>
        <v>北海道余市町</v>
      </c>
      <c r="I56" t="s">
        <v>1207</v>
      </c>
    </row>
    <row r="57" spans="1:9" x14ac:dyDescent="0.35">
      <c r="A57" s="108" t="str">
        <f t="shared" si="0"/>
        <v>01</v>
      </c>
      <c r="B57" s="107" t="s">
        <v>986</v>
      </c>
      <c r="C57" s="105" t="s">
        <v>987</v>
      </c>
      <c r="D57" s="107" t="s">
        <v>1208</v>
      </c>
      <c r="E57" s="106" t="s">
        <v>1209</v>
      </c>
      <c r="F57" s="107" t="s">
        <v>1210</v>
      </c>
      <c r="G57" s="106" t="s">
        <v>1209</v>
      </c>
      <c r="H57" s="105" t="str">
        <f t="shared" si="1"/>
        <v>北海道南幌町</v>
      </c>
      <c r="I57" t="s">
        <v>1211</v>
      </c>
    </row>
    <row r="58" spans="1:9" x14ac:dyDescent="0.35">
      <c r="A58" s="108" t="str">
        <f t="shared" si="0"/>
        <v>01</v>
      </c>
      <c r="B58" s="107" t="s">
        <v>986</v>
      </c>
      <c r="C58" s="105" t="s">
        <v>987</v>
      </c>
      <c r="D58" s="107" t="s">
        <v>1212</v>
      </c>
      <c r="E58" s="106" t="s">
        <v>1213</v>
      </c>
      <c r="F58" s="107" t="s">
        <v>1214</v>
      </c>
      <c r="G58" s="106" t="s">
        <v>1213</v>
      </c>
      <c r="H58" s="105" t="str">
        <f t="shared" si="1"/>
        <v>北海道由仁町</v>
      </c>
      <c r="I58" t="s">
        <v>1215</v>
      </c>
    </row>
    <row r="59" spans="1:9" x14ac:dyDescent="0.35">
      <c r="A59" s="108" t="str">
        <f t="shared" si="0"/>
        <v>01</v>
      </c>
      <c r="B59" s="107" t="s">
        <v>986</v>
      </c>
      <c r="C59" s="105" t="s">
        <v>987</v>
      </c>
      <c r="D59" s="107" t="s">
        <v>1216</v>
      </c>
      <c r="E59" s="106" t="s">
        <v>1217</v>
      </c>
      <c r="F59" s="107" t="s">
        <v>1218</v>
      </c>
      <c r="G59" s="106" t="s">
        <v>1217</v>
      </c>
      <c r="H59" s="105" t="str">
        <f t="shared" si="1"/>
        <v>北海道長沼町</v>
      </c>
      <c r="I59" t="s">
        <v>1219</v>
      </c>
    </row>
    <row r="60" spans="1:9" x14ac:dyDescent="0.35">
      <c r="A60" s="108" t="str">
        <f t="shared" si="0"/>
        <v>01</v>
      </c>
      <c r="B60" s="107" t="s">
        <v>986</v>
      </c>
      <c r="C60" s="105" t="s">
        <v>987</v>
      </c>
      <c r="D60" s="107" t="s">
        <v>1220</v>
      </c>
      <c r="E60" s="106" t="s">
        <v>1221</v>
      </c>
      <c r="F60" s="107" t="s">
        <v>1222</v>
      </c>
      <c r="G60" s="106" t="s">
        <v>1221</v>
      </c>
      <c r="H60" s="105" t="str">
        <f t="shared" si="1"/>
        <v>北海道栗山町</v>
      </c>
      <c r="I60" t="s">
        <v>1223</v>
      </c>
    </row>
    <row r="61" spans="1:9" x14ac:dyDescent="0.35">
      <c r="A61" s="108" t="str">
        <f t="shared" si="0"/>
        <v>01</v>
      </c>
      <c r="B61" s="107" t="s">
        <v>986</v>
      </c>
      <c r="C61" s="105" t="s">
        <v>987</v>
      </c>
      <c r="D61" s="107" t="s">
        <v>1224</v>
      </c>
      <c r="E61" s="106" t="s">
        <v>1225</v>
      </c>
      <c r="F61" s="107" t="s">
        <v>1226</v>
      </c>
      <c r="G61" s="106" t="s">
        <v>1225</v>
      </c>
      <c r="H61" s="105" t="str">
        <f t="shared" si="1"/>
        <v>北海道月形町</v>
      </c>
      <c r="I61" t="s">
        <v>1227</v>
      </c>
    </row>
    <row r="62" spans="1:9" x14ac:dyDescent="0.35">
      <c r="A62" s="108" t="str">
        <f t="shared" si="0"/>
        <v>01</v>
      </c>
      <c r="B62" s="107" t="s">
        <v>986</v>
      </c>
      <c r="C62" s="105" t="s">
        <v>987</v>
      </c>
      <c r="D62" s="107" t="s">
        <v>1228</v>
      </c>
      <c r="E62" s="106" t="s">
        <v>1229</v>
      </c>
      <c r="F62" s="107" t="s">
        <v>1230</v>
      </c>
      <c r="G62" s="106" t="s">
        <v>1229</v>
      </c>
      <c r="H62" s="105" t="str">
        <f t="shared" si="1"/>
        <v>北海道歌志内市</v>
      </c>
      <c r="I62" t="s">
        <v>1231</v>
      </c>
    </row>
    <row r="63" spans="1:9" x14ac:dyDescent="0.35">
      <c r="A63" s="108" t="str">
        <f t="shared" si="0"/>
        <v>01</v>
      </c>
      <c r="B63" s="107" t="s">
        <v>986</v>
      </c>
      <c r="C63" s="105" t="s">
        <v>987</v>
      </c>
      <c r="D63" s="107" t="s">
        <v>1228</v>
      </c>
      <c r="E63" s="106" t="s">
        <v>1232</v>
      </c>
      <c r="F63" s="107" t="s">
        <v>1230</v>
      </c>
      <c r="G63" s="106" t="s">
        <v>1232</v>
      </c>
      <c r="H63" s="105" t="str">
        <f t="shared" si="1"/>
        <v>北海道奈井江町</v>
      </c>
      <c r="I63" t="s">
        <v>1233</v>
      </c>
    </row>
    <row r="64" spans="1:9" x14ac:dyDescent="0.35">
      <c r="A64" s="108" t="str">
        <f t="shared" si="0"/>
        <v>01</v>
      </c>
      <c r="B64" s="107" t="s">
        <v>986</v>
      </c>
      <c r="C64" s="105" t="s">
        <v>987</v>
      </c>
      <c r="D64" s="107" t="s">
        <v>1228</v>
      </c>
      <c r="E64" s="106" t="s">
        <v>1234</v>
      </c>
      <c r="F64" s="107" t="s">
        <v>1230</v>
      </c>
      <c r="G64" s="106" t="s">
        <v>1234</v>
      </c>
      <c r="H64" s="105" t="str">
        <f t="shared" si="1"/>
        <v>北海道上砂川町</v>
      </c>
      <c r="I64" t="s">
        <v>1235</v>
      </c>
    </row>
    <row r="65" spans="1:9" x14ac:dyDescent="0.35">
      <c r="A65" s="108" t="str">
        <f t="shared" si="0"/>
        <v>01</v>
      </c>
      <c r="B65" s="107" t="s">
        <v>986</v>
      </c>
      <c r="C65" s="105" t="s">
        <v>987</v>
      </c>
      <c r="D65" s="107" t="s">
        <v>1228</v>
      </c>
      <c r="E65" s="106" t="s">
        <v>1236</v>
      </c>
      <c r="F65" s="107" t="s">
        <v>1230</v>
      </c>
      <c r="G65" s="106" t="s">
        <v>1236</v>
      </c>
      <c r="H65" s="105" t="str">
        <f t="shared" si="1"/>
        <v>北海道浦臼町</v>
      </c>
      <c r="I65" t="s">
        <v>1237</v>
      </c>
    </row>
    <row r="66" spans="1:9" x14ac:dyDescent="0.35">
      <c r="A66" s="108" t="str">
        <f t="shared" ref="A66:A129" si="2">MID(B66+100,2,2)</f>
        <v>01</v>
      </c>
      <c r="B66" s="107" t="s">
        <v>986</v>
      </c>
      <c r="C66" s="105" t="s">
        <v>987</v>
      </c>
      <c r="D66" s="107" t="s">
        <v>1228</v>
      </c>
      <c r="E66" s="106" t="s">
        <v>1238</v>
      </c>
      <c r="F66" s="107" t="s">
        <v>1230</v>
      </c>
      <c r="G66" s="106" t="s">
        <v>1238</v>
      </c>
      <c r="H66" s="105" t="str">
        <f t="shared" ref="H66:H129" si="3">C66&amp;E66</f>
        <v>北海道新十津川町</v>
      </c>
      <c r="I66" t="s">
        <v>1239</v>
      </c>
    </row>
    <row r="67" spans="1:9" x14ac:dyDescent="0.35">
      <c r="A67" s="108" t="str">
        <f t="shared" si="2"/>
        <v>01</v>
      </c>
      <c r="B67" s="107" t="s">
        <v>986</v>
      </c>
      <c r="C67" s="105" t="s">
        <v>987</v>
      </c>
      <c r="D67" s="107" t="s">
        <v>1228</v>
      </c>
      <c r="E67" s="106" t="s">
        <v>1240</v>
      </c>
      <c r="F67" s="107" t="s">
        <v>1230</v>
      </c>
      <c r="G67" s="106" t="s">
        <v>1240</v>
      </c>
      <c r="H67" s="105" t="str">
        <f t="shared" si="3"/>
        <v>北海道雨竜町</v>
      </c>
      <c r="I67" t="s">
        <v>1241</v>
      </c>
    </row>
    <row r="68" spans="1:9" x14ac:dyDescent="0.35">
      <c r="A68" s="108" t="str">
        <f t="shared" si="2"/>
        <v>01</v>
      </c>
      <c r="B68" s="107" t="s">
        <v>986</v>
      </c>
      <c r="C68" s="105" t="s">
        <v>987</v>
      </c>
      <c r="D68" s="107" t="s">
        <v>1242</v>
      </c>
      <c r="E68" s="106" t="s">
        <v>1243</v>
      </c>
      <c r="F68" s="107" t="s">
        <v>1244</v>
      </c>
      <c r="G68" s="106" t="s">
        <v>1243</v>
      </c>
      <c r="H68" s="105" t="str">
        <f t="shared" si="3"/>
        <v>北海道妹背牛町</v>
      </c>
      <c r="I68" t="s">
        <v>1245</v>
      </c>
    </row>
    <row r="69" spans="1:9" x14ac:dyDescent="0.35">
      <c r="A69" s="108" t="str">
        <f t="shared" si="2"/>
        <v>01</v>
      </c>
      <c r="B69" s="107" t="s">
        <v>986</v>
      </c>
      <c r="C69" s="105" t="s">
        <v>987</v>
      </c>
      <c r="D69" s="107" t="s">
        <v>1246</v>
      </c>
      <c r="E69" s="106" t="s">
        <v>1247</v>
      </c>
      <c r="F69" s="107" t="s">
        <v>1248</v>
      </c>
      <c r="G69" s="106" t="s">
        <v>1247</v>
      </c>
      <c r="H69" s="105" t="str">
        <f t="shared" si="3"/>
        <v>北海道秩父別町</v>
      </c>
      <c r="I69" t="s">
        <v>1249</v>
      </c>
    </row>
    <row r="70" spans="1:9" x14ac:dyDescent="0.35">
      <c r="A70" s="108" t="str">
        <f t="shared" si="2"/>
        <v>01</v>
      </c>
      <c r="B70" s="107" t="s">
        <v>986</v>
      </c>
      <c r="C70" s="105" t="s">
        <v>987</v>
      </c>
      <c r="D70" s="107" t="s">
        <v>1250</v>
      </c>
      <c r="E70" s="106" t="s">
        <v>1251</v>
      </c>
      <c r="F70" s="107" t="s">
        <v>1252</v>
      </c>
      <c r="G70" s="106" t="s">
        <v>1251</v>
      </c>
      <c r="H70" s="105" t="str">
        <f t="shared" si="3"/>
        <v>北海道北竜町</v>
      </c>
      <c r="I70" t="s">
        <v>1253</v>
      </c>
    </row>
    <row r="71" spans="1:9" x14ac:dyDescent="0.35">
      <c r="A71" s="108" t="str">
        <f t="shared" si="2"/>
        <v>01</v>
      </c>
      <c r="B71" s="107" t="s">
        <v>986</v>
      </c>
      <c r="C71" s="105" t="s">
        <v>987</v>
      </c>
      <c r="D71" s="107" t="s">
        <v>1254</v>
      </c>
      <c r="E71" s="106" t="s">
        <v>1255</v>
      </c>
      <c r="F71" s="107" t="s">
        <v>1256</v>
      </c>
      <c r="G71" s="106" t="s">
        <v>1255</v>
      </c>
      <c r="H71" s="105" t="str">
        <f t="shared" si="3"/>
        <v>北海道沼田町</v>
      </c>
      <c r="I71" t="s">
        <v>1257</v>
      </c>
    </row>
    <row r="72" spans="1:9" x14ac:dyDescent="0.35">
      <c r="A72" s="108" t="str">
        <f t="shared" si="2"/>
        <v>01</v>
      </c>
      <c r="B72" s="107" t="s">
        <v>986</v>
      </c>
      <c r="C72" s="105" t="s">
        <v>987</v>
      </c>
      <c r="D72" s="107">
        <v>101</v>
      </c>
      <c r="E72" s="106" t="s">
        <v>1258</v>
      </c>
      <c r="F72" s="107" t="s">
        <v>1259</v>
      </c>
      <c r="G72" s="106" t="s">
        <v>1258</v>
      </c>
      <c r="H72" s="105" t="str">
        <f t="shared" si="3"/>
        <v>北海道幌加内町</v>
      </c>
      <c r="I72" t="s">
        <v>1260</v>
      </c>
    </row>
    <row r="73" spans="1:9" x14ac:dyDescent="0.35">
      <c r="A73" s="108" t="str">
        <f t="shared" si="2"/>
        <v>01</v>
      </c>
      <c r="B73" s="107" t="s">
        <v>986</v>
      </c>
      <c r="C73" s="105" t="s">
        <v>987</v>
      </c>
      <c r="D73" s="107">
        <v>102</v>
      </c>
      <c r="E73" s="106" t="s">
        <v>1261</v>
      </c>
      <c r="F73" s="107" t="s">
        <v>1262</v>
      </c>
      <c r="G73" s="106" t="s">
        <v>1261</v>
      </c>
      <c r="H73" s="105" t="str">
        <f t="shared" si="3"/>
        <v>北海道鷹栖町</v>
      </c>
      <c r="I73" t="s">
        <v>1263</v>
      </c>
    </row>
    <row r="74" spans="1:9" x14ac:dyDescent="0.35">
      <c r="A74" s="108" t="str">
        <f t="shared" si="2"/>
        <v>01</v>
      </c>
      <c r="B74" s="107" t="s">
        <v>986</v>
      </c>
      <c r="C74" s="105" t="s">
        <v>987</v>
      </c>
      <c r="D74" s="107">
        <v>104</v>
      </c>
      <c r="E74" s="106" t="s">
        <v>1264</v>
      </c>
      <c r="F74" s="107" t="s">
        <v>1265</v>
      </c>
      <c r="G74" s="106" t="s">
        <v>1264</v>
      </c>
      <c r="H74" s="105" t="str">
        <f t="shared" si="3"/>
        <v>北海道当麻町</v>
      </c>
      <c r="I74" t="s">
        <v>1266</v>
      </c>
    </row>
    <row r="75" spans="1:9" x14ac:dyDescent="0.35">
      <c r="A75" s="108" t="str">
        <f t="shared" si="2"/>
        <v>01</v>
      </c>
      <c r="B75" s="107" t="s">
        <v>986</v>
      </c>
      <c r="C75" s="105" t="s">
        <v>987</v>
      </c>
      <c r="D75" s="107">
        <v>105</v>
      </c>
      <c r="E75" s="106" t="s">
        <v>1267</v>
      </c>
      <c r="F75" s="107" t="s">
        <v>1268</v>
      </c>
      <c r="G75" s="106" t="s">
        <v>1267</v>
      </c>
      <c r="H75" s="105" t="str">
        <f t="shared" si="3"/>
        <v>北海道比布町</v>
      </c>
      <c r="I75" t="s">
        <v>1269</v>
      </c>
    </row>
    <row r="76" spans="1:9" x14ac:dyDescent="0.35">
      <c r="A76" s="108" t="str">
        <f t="shared" si="2"/>
        <v>01</v>
      </c>
      <c r="B76" s="107" t="s">
        <v>986</v>
      </c>
      <c r="C76" s="105" t="s">
        <v>987</v>
      </c>
      <c r="D76" s="107">
        <v>106</v>
      </c>
      <c r="E76" s="106" t="s">
        <v>1270</v>
      </c>
      <c r="F76" s="107" t="s">
        <v>1271</v>
      </c>
      <c r="G76" s="106" t="s">
        <v>1270</v>
      </c>
      <c r="H76" s="105" t="str">
        <f t="shared" si="3"/>
        <v>北海道愛別町</v>
      </c>
      <c r="I76" t="s">
        <v>1272</v>
      </c>
    </row>
    <row r="77" spans="1:9" x14ac:dyDescent="0.35">
      <c r="A77" s="108" t="str">
        <f t="shared" si="2"/>
        <v>01</v>
      </c>
      <c r="B77" s="107" t="s">
        <v>986</v>
      </c>
      <c r="C77" s="105" t="s">
        <v>987</v>
      </c>
      <c r="D77" s="107">
        <v>107</v>
      </c>
      <c r="E77" s="106" t="s">
        <v>1273</v>
      </c>
      <c r="F77" s="107" t="s">
        <v>1274</v>
      </c>
      <c r="G77" s="106" t="s">
        <v>1273</v>
      </c>
      <c r="H77" s="105" t="str">
        <f t="shared" si="3"/>
        <v>北海道上川町</v>
      </c>
      <c r="I77" t="s">
        <v>1275</v>
      </c>
    </row>
    <row r="78" spans="1:9" x14ac:dyDescent="0.35">
      <c r="A78" s="108" t="str">
        <f t="shared" si="2"/>
        <v>01</v>
      </c>
      <c r="B78" s="107" t="s">
        <v>986</v>
      </c>
      <c r="C78" s="105" t="s">
        <v>987</v>
      </c>
      <c r="D78" s="107">
        <v>110</v>
      </c>
      <c r="E78" s="106" t="s">
        <v>1276</v>
      </c>
      <c r="F78" s="107" t="s">
        <v>1277</v>
      </c>
      <c r="G78" s="106" t="s">
        <v>1276</v>
      </c>
      <c r="H78" s="105" t="str">
        <f t="shared" si="3"/>
        <v>北海道上富良野町</v>
      </c>
      <c r="I78" t="s">
        <v>1278</v>
      </c>
    </row>
    <row r="79" spans="1:9" x14ac:dyDescent="0.35">
      <c r="A79" s="108" t="str">
        <f t="shared" si="2"/>
        <v>01</v>
      </c>
      <c r="B79" s="107" t="s">
        <v>986</v>
      </c>
      <c r="C79" s="105" t="s">
        <v>987</v>
      </c>
      <c r="D79" s="107">
        <v>111</v>
      </c>
      <c r="E79" s="106" t="s">
        <v>1279</v>
      </c>
      <c r="F79" s="107" t="s">
        <v>1280</v>
      </c>
      <c r="G79" s="106" t="s">
        <v>1279</v>
      </c>
      <c r="H79" s="105" t="str">
        <f t="shared" si="3"/>
        <v>北海道中富良野町</v>
      </c>
      <c r="I79" t="s">
        <v>1281</v>
      </c>
    </row>
    <row r="80" spans="1:9" x14ac:dyDescent="0.35">
      <c r="A80" s="108" t="str">
        <f t="shared" si="2"/>
        <v>01</v>
      </c>
      <c r="B80" s="107" t="s">
        <v>986</v>
      </c>
      <c r="C80" s="105" t="s">
        <v>987</v>
      </c>
      <c r="D80" s="107">
        <v>112</v>
      </c>
      <c r="E80" s="106" t="s">
        <v>1282</v>
      </c>
      <c r="F80" s="107" t="s">
        <v>1283</v>
      </c>
      <c r="G80" s="106" t="s">
        <v>1282</v>
      </c>
      <c r="H80" s="105" t="str">
        <f t="shared" si="3"/>
        <v>北海道南富良野町</v>
      </c>
      <c r="I80" t="s">
        <v>1284</v>
      </c>
    </row>
    <row r="81" spans="1:9" x14ac:dyDescent="0.35">
      <c r="A81" s="108" t="str">
        <f t="shared" si="2"/>
        <v>01</v>
      </c>
      <c r="B81" s="107" t="s">
        <v>986</v>
      </c>
      <c r="C81" s="105" t="s">
        <v>987</v>
      </c>
      <c r="D81" s="107">
        <v>113</v>
      </c>
      <c r="E81" s="106" t="s">
        <v>1285</v>
      </c>
      <c r="F81" s="107" t="s">
        <v>1286</v>
      </c>
      <c r="G81" s="106" t="s">
        <v>1285</v>
      </c>
      <c r="H81" s="105" t="str">
        <f t="shared" si="3"/>
        <v>北海道占冠村</v>
      </c>
      <c r="I81" t="s">
        <v>1287</v>
      </c>
    </row>
    <row r="82" spans="1:9" x14ac:dyDescent="0.35">
      <c r="A82" s="108" t="str">
        <f t="shared" si="2"/>
        <v>01</v>
      </c>
      <c r="B82" s="107" t="s">
        <v>986</v>
      </c>
      <c r="C82" s="105" t="s">
        <v>987</v>
      </c>
      <c r="D82" s="107">
        <v>114</v>
      </c>
      <c r="E82" s="106" t="s">
        <v>1288</v>
      </c>
      <c r="F82" s="107" t="s">
        <v>1289</v>
      </c>
      <c r="G82" s="106" t="s">
        <v>1288</v>
      </c>
      <c r="H82" s="105" t="str">
        <f t="shared" si="3"/>
        <v>北海道和寒町</v>
      </c>
      <c r="I82" t="s">
        <v>1290</v>
      </c>
    </row>
    <row r="83" spans="1:9" x14ac:dyDescent="0.35">
      <c r="A83" s="108" t="str">
        <f t="shared" si="2"/>
        <v>01</v>
      </c>
      <c r="B83" s="107" t="s">
        <v>986</v>
      </c>
      <c r="C83" s="105" t="s">
        <v>987</v>
      </c>
      <c r="D83" s="107">
        <v>115</v>
      </c>
      <c r="E83" s="106" t="s">
        <v>1291</v>
      </c>
      <c r="F83" s="107" t="s">
        <v>1292</v>
      </c>
      <c r="G83" s="106" t="s">
        <v>1291</v>
      </c>
      <c r="H83" s="105" t="str">
        <f t="shared" si="3"/>
        <v>北海道剣淵町</v>
      </c>
      <c r="I83" t="s">
        <v>1293</v>
      </c>
    </row>
    <row r="84" spans="1:9" x14ac:dyDescent="0.35">
      <c r="A84" s="108" t="str">
        <f t="shared" si="2"/>
        <v>01</v>
      </c>
      <c r="B84" s="107" t="s">
        <v>986</v>
      </c>
      <c r="C84" s="105" t="s">
        <v>987</v>
      </c>
      <c r="D84" s="107">
        <v>118</v>
      </c>
      <c r="E84" s="106" t="s">
        <v>1294</v>
      </c>
      <c r="F84" s="107" t="s">
        <v>1295</v>
      </c>
      <c r="G84" s="106" t="s">
        <v>1294</v>
      </c>
      <c r="H84" s="105" t="str">
        <f t="shared" si="3"/>
        <v>北海道下川町</v>
      </c>
      <c r="I84" t="s">
        <v>1296</v>
      </c>
    </row>
    <row r="85" spans="1:9" x14ac:dyDescent="0.35">
      <c r="A85" s="108" t="str">
        <f t="shared" si="2"/>
        <v>01</v>
      </c>
      <c r="B85" s="107" t="s">
        <v>986</v>
      </c>
      <c r="C85" s="105" t="s">
        <v>987</v>
      </c>
      <c r="D85" s="107">
        <v>119</v>
      </c>
      <c r="E85" s="106" t="s">
        <v>1297</v>
      </c>
      <c r="F85" s="107" t="s">
        <v>1298</v>
      </c>
      <c r="G85" s="106" t="s">
        <v>1297</v>
      </c>
      <c r="H85" s="105" t="str">
        <f t="shared" si="3"/>
        <v>北海道美深町</v>
      </c>
      <c r="I85" t="s">
        <v>1299</v>
      </c>
    </row>
    <row r="86" spans="1:9" x14ac:dyDescent="0.35">
      <c r="A86" s="108" t="str">
        <f t="shared" si="2"/>
        <v>01</v>
      </c>
      <c r="B86" s="107" t="s">
        <v>986</v>
      </c>
      <c r="C86" s="105" t="s">
        <v>987</v>
      </c>
      <c r="D86" s="107">
        <v>120</v>
      </c>
      <c r="E86" s="106" t="s">
        <v>1300</v>
      </c>
      <c r="F86" s="107" t="s">
        <v>1301</v>
      </c>
      <c r="G86" s="106" t="s">
        <v>1300</v>
      </c>
      <c r="H86" s="105" t="str">
        <f t="shared" si="3"/>
        <v>北海道音威子府村</v>
      </c>
      <c r="I86" t="s">
        <v>1302</v>
      </c>
    </row>
    <row r="87" spans="1:9" x14ac:dyDescent="0.35">
      <c r="A87" s="108" t="str">
        <f t="shared" si="2"/>
        <v>01</v>
      </c>
      <c r="B87" s="107" t="s">
        <v>986</v>
      </c>
      <c r="C87" s="105" t="s">
        <v>987</v>
      </c>
      <c r="D87" s="107">
        <v>121</v>
      </c>
      <c r="E87" s="106" t="s">
        <v>1303</v>
      </c>
      <c r="F87" s="107" t="s">
        <v>1304</v>
      </c>
      <c r="G87" s="106" t="s">
        <v>1303</v>
      </c>
      <c r="H87" s="105" t="str">
        <f t="shared" si="3"/>
        <v>北海道中川町</v>
      </c>
      <c r="I87" t="s">
        <v>1305</v>
      </c>
    </row>
    <row r="88" spans="1:9" x14ac:dyDescent="0.35">
      <c r="A88" s="108" t="str">
        <f t="shared" si="2"/>
        <v>01</v>
      </c>
      <c r="B88" s="107" t="s">
        <v>986</v>
      </c>
      <c r="C88" s="105" t="s">
        <v>987</v>
      </c>
      <c r="D88" s="107">
        <v>122</v>
      </c>
      <c r="E88" s="106" t="s">
        <v>1306</v>
      </c>
      <c r="F88" s="107" t="s">
        <v>1307</v>
      </c>
      <c r="G88" s="106" t="s">
        <v>1306</v>
      </c>
      <c r="H88" s="105" t="str">
        <f t="shared" si="3"/>
        <v>北海道増毛町</v>
      </c>
      <c r="I88" t="s">
        <v>1308</v>
      </c>
    </row>
    <row r="89" spans="1:9" x14ac:dyDescent="0.35">
      <c r="A89" s="108" t="str">
        <f t="shared" si="2"/>
        <v>01</v>
      </c>
      <c r="B89" s="107" t="s">
        <v>986</v>
      </c>
      <c r="C89" s="105" t="s">
        <v>987</v>
      </c>
      <c r="D89" s="107">
        <v>123</v>
      </c>
      <c r="E89" s="106" t="s">
        <v>1309</v>
      </c>
      <c r="F89" s="107" t="s">
        <v>1310</v>
      </c>
      <c r="G89" s="106" t="s">
        <v>1309</v>
      </c>
      <c r="H89" s="105" t="str">
        <f t="shared" si="3"/>
        <v>北海道小平町</v>
      </c>
      <c r="I89" t="s">
        <v>1311</v>
      </c>
    </row>
    <row r="90" spans="1:9" x14ac:dyDescent="0.35">
      <c r="A90" s="108" t="str">
        <f t="shared" si="2"/>
        <v>01</v>
      </c>
      <c r="B90" s="107" t="s">
        <v>986</v>
      </c>
      <c r="C90" s="105" t="s">
        <v>987</v>
      </c>
      <c r="D90" s="107">
        <v>124</v>
      </c>
      <c r="E90" s="106" t="s">
        <v>1312</v>
      </c>
      <c r="F90" s="107" t="s">
        <v>1313</v>
      </c>
      <c r="G90" s="106" t="s">
        <v>1312</v>
      </c>
      <c r="H90" s="105" t="str">
        <f t="shared" si="3"/>
        <v>北海道苫前町</v>
      </c>
      <c r="I90" t="s">
        <v>1314</v>
      </c>
    </row>
    <row r="91" spans="1:9" x14ac:dyDescent="0.35">
      <c r="A91" s="108" t="str">
        <f t="shared" si="2"/>
        <v>01</v>
      </c>
      <c r="B91" s="107" t="s">
        <v>986</v>
      </c>
      <c r="C91" s="105" t="s">
        <v>987</v>
      </c>
      <c r="D91" s="107">
        <v>125</v>
      </c>
      <c r="E91" s="106" t="s">
        <v>1315</v>
      </c>
      <c r="F91" s="107" t="s">
        <v>1316</v>
      </c>
      <c r="G91" s="106" t="s">
        <v>1315</v>
      </c>
      <c r="H91" s="105" t="str">
        <f t="shared" si="3"/>
        <v>北海道羽幌町</v>
      </c>
      <c r="I91" t="s">
        <v>1317</v>
      </c>
    </row>
    <row r="92" spans="1:9" x14ac:dyDescent="0.35">
      <c r="A92" s="108" t="str">
        <f t="shared" si="2"/>
        <v>01</v>
      </c>
      <c r="B92" s="107" t="s">
        <v>986</v>
      </c>
      <c r="C92" s="105" t="s">
        <v>987</v>
      </c>
      <c r="D92" s="107">
        <v>126</v>
      </c>
      <c r="E92" s="106" t="s">
        <v>1318</v>
      </c>
      <c r="F92" s="107" t="s">
        <v>1319</v>
      </c>
      <c r="G92" s="106" t="s">
        <v>1318</v>
      </c>
      <c r="H92" s="105" t="str">
        <f t="shared" si="3"/>
        <v>北海道初山別村</v>
      </c>
      <c r="I92" t="s">
        <v>1320</v>
      </c>
    </row>
    <row r="93" spans="1:9" x14ac:dyDescent="0.35">
      <c r="A93" s="108" t="str">
        <f t="shared" si="2"/>
        <v>01</v>
      </c>
      <c r="B93" s="107" t="s">
        <v>986</v>
      </c>
      <c r="C93" s="105" t="s">
        <v>987</v>
      </c>
      <c r="D93" s="107">
        <v>127</v>
      </c>
      <c r="E93" s="106" t="s">
        <v>1321</v>
      </c>
      <c r="F93" s="107" t="s">
        <v>1322</v>
      </c>
      <c r="G93" s="106" t="s">
        <v>1321</v>
      </c>
      <c r="H93" s="105" t="str">
        <f t="shared" si="3"/>
        <v>北海道遠別町</v>
      </c>
      <c r="I93" t="s">
        <v>1323</v>
      </c>
    </row>
    <row r="94" spans="1:9" x14ac:dyDescent="0.35">
      <c r="A94" s="108" t="str">
        <f t="shared" si="2"/>
        <v>01</v>
      </c>
      <c r="B94" s="107" t="s">
        <v>986</v>
      </c>
      <c r="C94" s="105" t="s">
        <v>987</v>
      </c>
      <c r="D94" s="107">
        <v>128</v>
      </c>
      <c r="E94" s="106" t="s">
        <v>1324</v>
      </c>
      <c r="F94" s="107" t="s">
        <v>1325</v>
      </c>
      <c r="G94" s="106" t="s">
        <v>1324</v>
      </c>
      <c r="H94" s="105" t="str">
        <f t="shared" si="3"/>
        <v>北海道天塩町</v>
      </c>
      <c r="I94" t="s">
        <v>1326</v>
      </c>
    </row>
    <row r="95" spans="1:9" x14ac:dyDescent="0.35">
      <c r="A95" s="108" t="str">
        <f t="shared" si="2"/>
        <v>01</v>
      </c>
      <c r="B95" s="107" t="s">
        <v>986</v>
      </c>
      <c r="C95" s="105" t="s">
        <v>987</v>
      </c>
      <c r="D95" s="107">
        <v>129</v>
      </c>
      <c r="E95" s="106" t="s">
        <v>1327</v>
      </c>
      <c r="F95" s="107" t="s">
        <v>1328</v>
      </c>
      <c r="G95" s="106" t="s">
        <v>1327</v>
      </c>
      <c r="H95" s="105" t="str">
        <f t="shared" si="3"/>
        <v>北海道幌延町</v>
      </c>
      <c r="I95" t="s">
        <v>1329</v>
      </c>
    </row>
    <row r="96" spans="1:9" x14ac:dyDescent="0.35">
      <c r="A96" s="108" t="str">
        <f t="shared" si="2"/>
        <v>01</v>
      </c>
      <c r="B96" s="107" t="s">
        <v>986</v>
      </c>
      <c r="C96" s="105" t="s">
        <v>987</v>
      </c>
      <c r="D96" s="107">
        <v>130</v>
      </c>
      <c r="E96" s="106" t="s">
        <v>1330</v>
      </c>
      <c r="F96" s="107" t="s">
        <v>1331</v>
      </c>
      <c r="G96" s="106" t="s">
        <v>1330</v>
      </c>
      <c r="H96" s="105" t="str">
        <f t="shared" si="3"/>
        <v>北海道猿払村</v>
      </c>
      <c r="I96" t="s">
        <v>1332</v>
      </c>
    </row>
    <row r="97" spans="1:9" x14ac:dyDescent="0.35">
      <c r="A97" s="108" t="str">
        <f t="shared" si="2"/>
        <v>01</v>
      </c>
      <c r="B97" s="107" t="s">
        <v>986</v>
      </c>
      <c r="C97" s="105" t="s">
        <v>987</v>
      </c>
      <c r="D97" s="107">
        <v>131</v>
      </c>
      <c r="E97" s="106" t="s">
        <v>1333</v>
      </c>
      <c r="F97" s="107" t="s">
        <v>1334</v>
      </c>
      <c r="G97" s="106" t="s">
        <v>1333</v>
      </c>
      <c r="H97" s="105" t="str">
        <f t="shared" si="3"/>
        <v>北海道浜頓別町</v>
      </c>
      <c r="I97" t="s">
        <v>1335</v>
      </c>
    </row>
    <row r="98" spans="1:9" x14ac:dyDescent="0.35">
      <c r="A98" s="108" t="str">
        <f t="shared" si="2"/>
        <v>01</v>
      </c>
      <c r="B98" s="107" t="s">
        <v>986</v>
      </c>
      <c r="C98" s="105" t="s">
        <v>987</v>
      </c>
      <c r="D98" s="107">
        <v>132</v>
      </c>
      <c r="E98" s="106" t="s">
        <v>1336</v>
      </c>
      <c r="F98" s="107" t="s">
        <v>1337</v>
      </c>
      <c r="G98" s="106" t="s">
        <v>1336</v>
      </c>
      <c r="H98" s="105" t="str">
        <f t="shared" si="3"/>
        <v>北海道中頓別町</v>
      </c>
      <c r="I98" t="s">
        <v>1338</v>
      </c>
    </row>
    <row r="99" spans="1:9" x14ac:dyDescent="0.35">
      <c r="A99" s="108" t="str">
        <f t="shared" si="2"/>
        <v>01</v>
      </c>
      <c r="B99" s="107" t="s">
        <v>986</v>
      </c>
      <c r="C99" s="105" t="s">
        <v>987</v>
      </c>
      <c r="D99" s="107">
        <v>133</v>
      </c>
      <c r="E99" s="106" t="s">
        <v>1339</v>
      </c>
      <c r="F99" s="107" t="s">
        <v>1340</v>
      </c>
      <c r="G99" s="106" t="s">
        <v>1339</v>
      </c>
      <c r="H99" s="105" t="str">
        <f t="shared" si="3"/>
        <v>北海道枝幸町</v>
      </c>
      <c r="I99" t="s">
        <v>1341</v>
      </c>
    </row>
    <row r="100" spans="1:9" x14ac:dyDescent="0.35">
      <c r="A100" s="108" t="str">
        <f t="shared" si="2"/>
        <v>01</v>
      </c>
      <c r="B100" s="107" t="s">
        <v>986</v>
      </c>
      <c r="C100" s="105" t="s">
        <v>987</v>
      </c>
      <c r="D100" s="107">
        <v>135</v>
      </c>
      <c r="E100" s="106" t="s">
        <v>1342</v>
      </c>
      <c r="F100" s="107" t="s">
        <v>1343</v>
      </c>
      <c r="G100" s="106" t="s">
        <v>1342</v>
      </c>
      <c r="H100" s="105" t="str">
        <f t="shared" si="3"/>
        <v>北海道豊富町</v>
      </c>
      <c r="I100" t="s">
        <v>1344</v>
      </c>
    </row>
    <row r="101" spans="1:9" x14ac:dyDescent="0.35">
      <c r="A101" s="108" t="str">
        <f t="shared" si="2"/>
        <v>01</v>
      </c>
      <c r="B101" s="107" t="s">
        <v>986</v>
      </c>
      <c r="C101" s="105" t="s">
        <v>987</v>
      </c>
      <c r="D101" s="107">
        <v>136</v>
      </c>
      <c r="E101" s="106" t="s">
        <v>1345</v>
      </c>
      <c r="F101" s="107" t="s">
        <v>1346</v>
      </c>
      <c r="G101" s="106" t="s">
        <v>1345</v>
      </c>
      <c r="H101" s="105" t="str">
        <f t="shared" si="3"/>
        <v>北海道礼文町</v>
      </c>
      <c r="I101" t="s">
        <v>1347</v>
      </c>
    </row>
    <row r="102" spans="1:9" x14ac:dyDescent="0.35">
      <c r="A102" s="108" t="str">
        <f t="shared" si="2"/>
        <v>01</v>
      </c>
      <c r="B102" s="107" t="s">
        <v>986</v>
      </c>
      <c r="C102" s="105" t="s">
        <v>987</v>
      </c>
      <c r="D102" s="107">
        <v>137</v>
      </c>
      <c r="E102" s="106" t="s">
        <v>1348</v>
      </c>
      <c r="F102" s="107" t="s">
        <v>1349</v>
      </c>
      <c r="G102" s="106" t="s">
        <v>1348</v>
      </c>
      <c r="H102" s="105" t="str">
        <f t="shared" si="3"/>
        <v>北海道利尻町</v>
      </c>
      <c r="I102" t="s">
        <v>1350</v>
      </c>
    </row>
    <row r="103" spans="1:9" x14ac:dyDescent="0.35">
      <c r="A103" s="108" t="str">
        <f t="shared" si="2"/>
        <v>01</v>
      </c>
      <c r="B103" s="107" t="s">
        <v>986</v>
      </c>
      <c r="C103" s="105" t="s">
        <v>987</v>
      </c>
      <c r="D103" s="107">
        <v>138</v>
      </c>
      <c r="E103" s="106" t="s">
        <v>1351</v>
      </c>
      <c r="F103" s="107" t="s">
        <v>1352</v>
      </c>
      <c r="G103" s="106" t="s">
        <v>1351</v>
      </c>
      <c r="H103" s="105" t="str">
        <f t="shared" si="3"/>
        <v>北海道利尻富士町</v>
      </c>
      <c r="I103" t="s">
        <v>1353</v>
      </c>
    </row>
    <row r="104" spans="1:9" x14ac:dyDescent="0.35">
      <c r="A104" s="108" t="str">
        <f t="shared" si="2"/>
        <v>01</v>
      </c>
      <c r="B104" s="107" t="s">
        <v>986</v>
      </c>
      <c r="C104" s="105" t="s">
        <v>987</v>
      </c>
      <c r="D104" s="107">
        <v>140</v>
      </c>
      <c r="E104" s="106" t="s">
        <v>1354</v>
      </c>
      <c r="F104" s="107" t="s">
        <v>1355</v>
      </c>
      <c r="G104" s="106" t="s">
        <v>1354</v>
      </c>
      <c r="H104" s="105" t="str">
        <f t="shared" si="3"/>
        <v>北海道大空町</v>
      </c>
      <c r="I104" t="s">
        <v>1356</v>
      </c>
    </row>
    <row r="105" spans="1:9" x14ac:dyDescent="0.35">
      <c r="A105" s="108" t="str">
        <f t="shared" si="2"/>
        <v>01</v>
      </c>
      <c r="B105" s="107" t="s">
        <v>986</v>
      </c>
      <c r="C105" s="105" t="s">
        <v>987</v>
      </c>
      <c r="D105" s="107">
        <v>141</v>
      </c>
      <c r="E105" s="106" t="s">
        <v>1357</v>
      </c>
      <c r="F105" s="107" t="s">
        <v>1358</v>
      </c>
      <c r="G105" s="106" t="s">
        <v>1357</v>
      </c>
      <c r="H105" s="105" t="str">
        <f t="shared" si="3"/>
        <v>北海道美幌町</v>
      </c>
      <c r="I105" t="s">
        <v>1359</v>
      </c>
    </row>
    <row r="106" spans="1:9" x14ac:dyDescent="0.35">
      <c r="A106" s="108" t="str">
        <f t="shared" si="2"/>
        <v>01</v>
      </c>
      <c r="B106" s="107" t="s">
        <v>986</v>
      </c>
      <c r="C106" s="105" t="s">
        <v>987</v>
      </c>
      <c r="D106" s="107">
        <v>142</v>
      </c>
      <c r="E106" s="106" t="s">
        <v>1360</v>
      </c>
      <c r="F106" s="107" t="s">
        <v>1361</v>
      </c>
      <c r="G106" s="106" t="s">
        <v>1360</v>
      </c>
      <c r="H106" s="105" t="str">
        <f t="shared" si="3"/>
        <v>北海道津別町</v>
      </c>
      <c r="I106" t="s">
        <v>1362</v>
      </c>
    </row>
    <row r="107" spans="1:9" x14ac:dyDescent="0.35">
      <c r="A107" s="108" t="str">
        <f t="shared" si="2"/>
        <v>01</v>
      </c>
      <c r="B107" s="107" t="s">
        <v>986</v>
      </c>
      <c r="C107" s="105" t="s">
        <v>987</v>
      </c>
      <c r="D107" s="107">
        <v>143</v>
      </c>
      <c r="E107" s="106" t="s">
        <v>1363</v>
      </c>
      <c r="F107" s="107" t="s">
        <v>1364</v>
      </c>
      <c r="G107" s="106" t="s">
        <v>1363</v>
      </c>
      <c r="H107" s="105" t="str">
        <f t="shared" si="3"/>
        <v>北海道斜里町</v>
      </c>
      <c r="I107" t="s">
        <v>1365</v>
      </c>
    </row>
    <row r="108" spans="1:9" x14ac:dyDescent="0.35">
      <c r="A108" s="108" t="str">
        <f t="shared" si="2"/>
        <v>01</v>
      </c>
      <c r="B108" s="107" t="s">
        <v>986</v>
      </c>
      <c r="C108" s="105" t="s">
        <v>987</v>
      </c>
      <c r="D108" s="107">
        <v>144</v>
      </c>
      <c r="E108" s="106" t="s">
        <v>1366</v>
      </c>
      <c r="F108" s="107" t="s">
        <v>1367</v>
      </c>
      <c r="G108" s="106" t="s">
        <v>1366</v>
      </c>
      <c r="H108" s="105" t="str">
        <f t="shared" si="3"/>
        <v>北海道清里町</v>
      </c>
      <c r="I108" t="s">
        <v>1368</v>
      </c>
    </row>
    <row r="109" spans="1:9" x14ac:dyDescent="0.35">
      <c r="A109" s="108" t="str">
        <f t="shared" si="2"/>
        <v>01</v>
      </c>
      <c r="B109" s="107" t="s">
        <v>986</v>
      </c>
      <c r="C109" s="105" t="s">
        <v>987</v>
      </c>
      <c r="D109" s="107">
        <v>145</v>
      </c>
      <c r="E109" s="106" t="s">
        <v>1369</v>
      </c>
      <c r="F109" s="107" t="s">
        <v>1370</v>
      </c>
      <c r="G109" s="106" t="s">
        <v>1369</v>
      </c>
      <c r="H109" s="105" t="str">
        <f t="shared" si="3"/>
        <v>北海道小清水町</v>
      </c>
      <c r="I109" t="s">
        <v>1371</v>
      </c>
    </row>
    <row r="110" spans="1:9" x14ac:dyDescent="0.35">
      <c r="A110" s="108" t="str">
        <f t="shared" si="2"/>
        <v>01</v>
      </c>
      <c r="B110" s="107" t="s">
        <v>986</v>
      </c>
      <c r="C110" s="105" t="s">
        <v>987</v>
      </c>
      <c r="D110" s="107">
        <v>147</v>
      </c>
      <c r="E110" s="106" t="s">
        <v>1372</v>
      </c>
      <c r="F110" s="107" t="s">
        <v>1373</v>
      </c>
      <c r="G110" s="106" t="s">
        <v>1372</v>
      </c>
      <c r="H110" s="105" t="str">
        <f t="shared" si="3"/>
        <v>北海道訓子府町</v>
      </c>
      <c r="I110" t="s">
        <v>1374</v>
      </c>
    </row>
    <row r="111" spans="1:9" x14ac:dyDescent="0.35">
      <c r="A111" s="108" t="str">
        <f t="shared" si="2"/>
        <v>01</v>
      </c>
      <c r="B111" s="107" t="s">
        <v>986</v>
      </c>
      <c r="C111" s="105" t="s">
        <v>987</v>
      </c>
      <c r="D111" s="107">
        <v>148</v>
      </c>
      <c r="E111" s="106" t="s">
        <v>1375</v>
      </c>
      <c r="F111" s="107" t="s">
        <v>1376</v>
      </c>
      <c r="G111" s="106" t="s">
        <v>1375</v>
      </c>
      <c r="H111" s="105" t="str">
        <f t="shared" si="3"/>
        <v>北海道置戸町</v>
      </c>
      <c r="I111" t="s">
        <v>1377</v>
      </c>
    </row>
    <row r="112" spans="1:9" x14ac:dyDescent="0.35">
      <c r="A112" s="108" t="str">
        <f t="shared" si="2"/>
        <v>01</v>
      </c>
      <c r="B112" s="107" t="s">
        <v>986</v>
      </c>
      <c r="C112" s="105" t="s">
        <v>987</v>
      </c>
      <c r="D112" s="107">
        <v>150</v>
      </c>
      <c r="E112" s="106" t="s">
        <v>1378</v>
      </c>
      <c r="F112" s="107" t="s">
        <v>1379</v>
      </c>
      <c r="G112" s="106" t="s">
        <v>1378</v>
      </c>
      <c r="H112" s="105" t="str">
        <f t="shared" si="3"/>
        <v>北海道佐呂間町</v>
      </c>
      <c r="I112" t="s">
        <v>1380</v>
      </c>
    </row>
    <row r="113" spans="1:9" x14ac:dyDescent="0.35">
      <c r="A113" s="108" t="str">
        <f t="shared" si="2"/>
        <v>01</v>
      </c>
      <c r="B113" s="107" t="s">
        <v>986</v>
      </c>
      <c r="C113" s="105" t="s">
        <v>987</v>
      </c>
      <c r="D113" s="107">
        <v>153</v>
      </c>
      <c r="E113" s="106" t="s">
        <v>1381</v>
      </c>
      <c r="F113" s="107" t="s">
        <v>1382</v>
      </c>
      <c r="G113" s="106" t="s">
        <v>1381</v>
      </c>
      <c r="H113" s="105" t="str">
        <f t="shared" si="3"/>
        <v>北海道遠軽町</v>
      </c>
      <c r="I113" t="s">
        <v>1383</v>
      </c>
    </row>
    <row r="114" spans="1:9" x14ac:dyDescent="0.35">
      <c r="A114" s="108" t="str">
        <f t="shared" si="2"/>
        <v>01</v>
      </c>
      <c r="B114" s="107" t="s">
        <v>986</v>
      </c>
      <c r="C114" s="105" t="s">
        <v>987</v>
      </c>
      <c r="D114" s="107">
        <v>157</v>
      </c>
      <c r="E114" s="106" t="s">
        <v>1384</v>
      </c>
      <c r="F114" s="107" t="s">
        <v>1385</v>
      </c>
      <c r="G114" s="106" t="s">
        <v>1384</v>
      </c>
      <c r="H114" s="105" t="str">
        <f t="shared" si="3"/>
        <v>北海道湧別町</v>
      </c>
      <c r="I114" t="s">
        <v>1386</v>
      </c>
    </row>
    <row r="115" spans="1:9" x14ac:dyDescent="0.35">
      <c r="A115" s="108" t="str">
        <f t="shared" si="2"/>
        <v>01</v>
      </c>
      <c r="B115" s="107" t="s">
        <v>986</v>
      </c>
      <c r="C115" s="105" t="s">
        <v>987</v>
      </c>
      <c r="D115" s="107">
        <v>158</v>
      </c>
      <c r="E115" s="106" t="s">
        <v>1387</v>
      </c>
      <c r="F115" s="107" t="s">
        <v>1388</v>
      </c>
      <c r="G115" s="106" t="s">
        <v>1387</v>
      </c>
      <c r="H115" s="105" t="str">
        <f t="shared" si="3"/>
        <v>北海道滝上町</v>
      </c>
      <c r="I115" t="s">
        <v>1389</v>
      </c>
    </row>
    <row r="116" spans="1:9" x14ac:dyDescent="0.35">
      <c r="A116" s="108" t="str">
        <f t="shared" si="2"/>
        <v>01</v>
      </c>
      <c r="B116" s="107" t="s">
        <v>986</v>
      </c>
      <c r="C116" s="105" t="s">
        <v>987</v>
      </c>
      <c r="D116" s="107">
        <v>159</v>
      </c>
      <c r="E116" s="106" t="s">
        <v>1390</v>
      </c>
      <c r="F116" s="107" t="s">
        <v>1391</v>
      </c>
      <c r="G116" s="106" t="s">
        <v>1390</v>
      </c>
      <c r="H116" s="105" t="str">
        <f t="shared" si="3"/>
        <v>北海道興部町</v>
      </c>
      <c r="I116" t="s">
        <v>1392</v>
      </c>
    </row>
    <row r="117" spans="1:9" x14ac:dyDescent="0.35">
      <c r="A117" s="108" t="str">
        <f t="shared" si="2"/>
        <v>01</v>
      </c>
      <c r="B117" s="107" t="s">
        <v>986</v>
      </c>
      <c r="C117" s="105" t="s">
        <v>987</v>
      </c>
      <c r="D117" s="107">
        <v>160</v>
      </c>
      <c r="E117" s="106" t="s">
        <v>1393</v>
      </c>
      <c r="F117" s="107" t="s">
        <v>1394</v>
      </c>
      <c r="G117" s="106" t="s">
        <v>1393</v>
      </c>
      <c r="H117" s="105" t="str">
        <f t="shared" si="3"/>
        <v>北海道西興部村</v>
      </c>
      <c r="I117" t="s">
        <v>1395</v>
      </c>
    </row>
    <row r="118" spans="1:9" x14ac:dyDescent="0.35">
      <c r="A118" s="108" t="str">
        <f t="shared" si="2"/>
        <v>01</v>
      </c>
      <c r="B118" s="107" t="s">
        <v>986</v>
      </c>
      <c r="C118" s="105" t="s">
        <v>987</v>
      </c>
      <c r="D118" s="107">
        <v>161</v>
      </c>
      <c r="E118" s="106" t="s">
        <v>1396</v>
      </c>
      <c r="F118" s="107" t="s">
        <v>1397</v>
      </c>
      <c r="G118" s="106" t="s">
        <v>1396</v>
      </c>
      <c r="H118" s="105" t="str">
        <f t="shared" si="3"/>
        <v>北海道雄武町</v>
      </c>
      <c r="I118" t="s">
        <v>1398</v>
      </c>
    </row>
    <row r="119" spans="1:9" x14ac:dyDescent="0.35">
      <c r="A119" s="108" t="str">
        <f t="shared" si="2"/>
        <v>01</v>
      </c>
      <c r="B119" s="107" t="s">
        <v>986</v>
      </c>
      <c r="C119" s="105" t="s">
        <v>987</v>
      </c>
      <c r="D119" s="107">
        <v>162</v>
      </c>
      <c r="E119" s="106" t="s">
        <v>1399</v>
      </c>
      <c r="F119" s="107" t="s">
        <v>1400</v>
      </c>
      <c r="G119" s="106" t="s">
        <v>1399</v>
      </c>
      <c r="H119" s="105" t="str">
        <f t="shared" si="3"/>
        <v>北海道豊浦町</v>
      </c>
      <c r="I119" t="s">
        <v>1401</v>
      </c>
    </row>
    <row r="120" spans="1:9" x14ac:dyDescent="0.35">
      <c r="A120" s="108" t="str">
        <f t="shared" si="2"/>
        <v>01</v>
      </c>
      <c r="B120" s="107" t="s">
        <v>986</v>
      </c>
      <c r="C120" s="105" t="s">
        <v>987</v>
      </c>
      <c r="D120" s="107">
        <v>163</v>
      </c>
      <c r="E120" s="106" t="s">
        <v>1402</v>
      </c>
      <c r="F120" s="107" t="s">
        <v>1403</v>
      </c>
      <c r="G120" s="106" t="s">
        <v>1402</v>
      </c>
      <c r="H120" s="105" t="str">
        <f t="shared" si="3"/>
        <v>北海道洞爺湖町</v>
      </c>
      <c r="I120" t="s">
        <v>1404</v>
      </c>
    </row>
    <row r="121" spans="1:9" x14ac:dyDescent="0.35">
      <c r="A121" s="108" t="str">
        <f t="shared" si="2"/>
        <v>01</v>
      </c>
      <c r="B121" s="107" t="s">
        <v>986</v>
      </c>
      <c r="C121" s="105" t="s">
        <v>987</v>
      </c>
      <c r="D121" s="107">
        <v>166</v>
      </c>
      <c r="E121" s="106" t="s">
        <v>1405</v>
      </c>
      <c r="F121" s="107" t="s">
        <v>1406</v>
      </c>
      <c r="G121" s="106" t="s">
        <v>1405</v>
      </c>
      <c r="H121" s="105" t="str">
        <f t="shared" si="3"/>
        <v>北海道壮瞥町</v>
      </c>
      <c r="I121" t="s">
        <v>1407</v>
      </c>
    </row>
    <row r="122" spans="1:9" x14ac:dyDescent="0.35">
      <c r="A122" s="108" t="str">
        <f t="shared" si="2"/>
        <v>01</v>
      </c>
      <c r="B122" s="107" t="s">
        <v>986</v>
      </c>
      <c r="C122" s="105" t="s">
        <v>987</v>
      </c>
      <c r="D122" s="107">
        <v>167</v>
      </c>
      <c r="E122" s="106" t="s">
        <v>1408</v>
      </c>
      <c r="F122" s="107" t="s">
        <v>1409</v>
      </c>
      <c r="G122" s="106" t="s">
        <v>1408</v>
      </c>
      <c r="H122" s="105" t="str">
        <f t="shared" si="3"/>
        <v>北海道白老町</v>
      </c>
      <c r="I122" t="s">
        <v>1410</v>
      </c>
    </row>
    <row r="123" spans="1:9" x14ac:dyDescent="0.35">
      <c r="A123" s="108" t="str">
        <f t="shared" si="2"/>
        <v>01</v>
      </c>
      <c r="B123" s="107" t="s">
        <v>986</v>
      </c>
      <c r="C123" s="105" t="s">
        <v>987</v>
      </c>
      <c r="D123" s="107">
        <v>169</v>
      </c>
      <c r="E123" s="106" t="s">
        <v>1411</v>
      </c>
      <c r="F123" s="107" t="s">
        <v>1412</v>
      </c>
      <c r="G123" s="106" t="s">
        <v>1411</v>
      </c>
      <c r="H123" s="105" t="str">
        <f t="shared" si="3"/>
        <v>北海道安平町</v>
      </c>
      <c r="I123" t="s">
        <v>1413</v>
      </c>
    </row>
    <row r="124" spans="1:9" x14ac:dyDescent="0.35">
      <c r="A124" s="108" t="str">
        <f t="shared" si="2"/>
        <v>01</v>
      </c>
      <c r="B124" s="107" t="s">
        <v>986</v>
      </c>
      <c r="C124" s="105" t="s">
        <v>987</v>
      </c>
      <c r="D124" s="107">
        <v>170</v>
      </c>
      <c r="E124" s="106" t="s">
        <v>1414</v>
      </c>
      <c r="F124" s="107" t="s">
        <v>1415</v>
      </c>
      <c r="G124" s="106" t="s">
        <v>1414</v>
      </c>
      <c r="H124" s="105" t="str">
        <f t="shared" si="3"/>
        <v>北海道厚真町</v>
      </c>
      <c r="I124" t="s">
        <v>1416</v>
      </c>
    </row>
    <row r="125" spans="1:9" x14ac:dyDescent="0.35">
      <c r="A125" s="108" t="str">
        <f t="shared" si="2"/>
        <v>01</v>
      </c>
      <c r="B125" s="107" t="s">
        <v>986</v>
      </c>
      <c r="C125" s="105" t="s">
        <v>987</v>
      </c>
      <c r="D125" s="107">
        <v>171</v>
      </c>
      <c r="E125" s="106" t="s">
        <v>1417</v>
      </c>
      <c r="F125" s="107" t="s">
        <v>1418</v>
      </c>
      <c r="G125" s="106" t="s">
        <v>1417</v>
      </c>
      <c r="H125" s="105" t="str">
        <f t="shared" si="3"/>
        <v>北海道むかわ町</v>
      </c>
      <c r="I125" t="s">
        <v>1419</v>
      </c>
    </row>
    <row r="126" spans="1:9" x14ac:dyDescent="0.35">
      <c r="A126" s="108" t="str">
        <f t="shared" si="2"/>
        <v>01</v>
      </c>
      <c r="B126" s="107" t="s">
        <v>986</v>
      </c>
      <c r="C126" s="105" t="s">
        <v>987</v>
      </c>
      <c r="D126" s="107">
        <v>174</v>
      </c>
      <c r="E126" s="106" t="s">
        <v>1420</v>
      </c>
      <c r="F126" s="107" t="s">
        <v>1421</v>
      </c>
      <c r="G126" s="106" t="s">
        <v>1420</v>
      </c>
      <c r="H126" s="105" t="str">
        <f t="shared" si="3"/>
        <v>北海道平取町</v>
      </c>
      <c r="I126" t="s">
        <v>1422</v>
      </c>
    </row>
    <row r="127" spans="1:9" x14ac:dyDescent="0.35">
      <c r="A127" s="108" t="str">
        <f t="shared" si="2"/>
        <v>01</v>
      </c>
      <c r="B127" s="107" t="s">
        <v>986</v>
      </c>
      <c r="C127" s="105" t="s">
        <v>987</v>
      </c>
      <c r="D127" s="107">
        <v>175</v>
      </c>
      <c r="E127" s="106" t="s">
        <v>1423</v>
      </c>
      <c r="F127" s="107" t="s">
        <v>1424</v>
      </c>
      <c r="G127" s="106" t="s">
        <v>1423</v>
      </c>
      <c r="H127" s="105" t="str">
        <f t="shared" si="3"/>
        <v>北海道日高町</v>
      </c>
      <c r="I127" t="s">
        <v>1425</v>
      </c>
    </row>
    <row r="128" spans="1:9" x14ac:dyDescent="0.35">
      <c r="A128" s="108" t="str">
        <f t="shared" si="2"/>
        <v>01</v>
      </c>
      <c r="B128" s="107" t="s">
        <v>986</v>
      </c>
      <c r="C128" s="105" t="s">
        <v>987</v>
      </c>
      <c r="D128" s="107">
        <v>176</v>
      </c>
      <c r="E128" s="106" t="s">
        <v>1426</v>
      </c>
      <c r="F128" s="107" t="s">
        <v>1427</v>
      </c>
      <c r="G128" s="106" t="s">
        <v>1426</v>
      </c>
      <c r="H128" s="105" t="str">
        <f t="shared" si="3"/>
        <v>北海道新冠町</v>
      </c>
      <c r="I128" t="s">
        <v>1428</v>
      </c>
    </row>
    <row r="129" spans="1:9" x14ac:dyDescent="0.35">
      <c r="A129" s="108" t="str">
        <f t="shared" si="2"/>
        <v>01</v>
      </c>
      <c r="B129" s="107" t="s">
        <v>986</v>
      </c>
      <c r="C129" s="105" t="s">
        <v>987</v>
      </c>
      <c r="D129" s="107">
        <v>177</v>
      </c>
      <c r="E129" s="106" t="s">
        <v>1429</v>
      </c>
      <c r="F129" s="107" t="s">
        <v>1430</v>
      </c>
      <c r="G129" s="106" t="s">
        <v>1429</v>
      </c>
      <c r="H129" s="105" t="str">
        <f t="shared" si="3"/>
        <v>北海道新ひだか町</v>
      </c>
      <c r="I129" t="s">
        <v>1431</v>
      </c>
    </row>
    <row r="130" spans="1:9" x14ac:dyDescent="0.35">
      <c r="A130" s="108" t="str">
        <f t="shared" ref="A130:A193" si="4">MID(B130+100,2,2)</f>
        <v>01</v>
      </c>
      <c r="B130" s="107" t="s">
        <v>986</v>
      </c>
      <c r="C130" s="105" t="s">
        <v>987</v>
      </c>
      <c r="D130" s="107">
        <v>179</v>
      </c>
      <c r="E130" s="106" t="s">
        <v>1432</v>
      </c>
      <c r="F130" s="107" t="s">
        <v>1433</v>
      </c>
      <c r="G130" s="106" t="s">
        <v>1432</v>
      </c>
      <c r="H130" s="105" t="str">
        <f t="shared" ref="H130:H193" si="5">C130&amp;E130</f>
        <v>北海道浦河町</v>
      </c>
      <c r="I130" t="s">
        <v>1434</v>
      </c>
    </row>
    <row r="131" spans="1:9" x14ac:dyDescent="0.35">
      <c r="A131" s="108" t="str">
        <f t="shared" si="4"/>
        <v>01</v>
      </c>
      <c r="B131" s="107" t="s">
        <v>986</v>
      </c>
      <c r="C131" s="105" t="s">
        <v>987</v>
      </c>
      <c r="D131" s="107">
        <v>180</v>
      </c>
      <c r="E131" s="106" t="s">
        <v>1435</v>
      </c>
      <c r="F131" s="107" t="s">
        <v>1436</v>
      </c>
      <c r="G131" s="106" t="s">
        <v>1435</v>
      </c>
      <c r="H131" s="105" t="str">
        <f t="shared" si="5"/>
        <v>北海道様似町</v>
      </c>
      <c r="I131" t="s">
        <v>1437</v>
      </c>
    </row>
    <row r="132" spans="1:9" x14ac:dyDescent="0.35">
      <c r="A132" s="108" t="str">
        <f t="shared" si="4"/>
        <v>01</v>
      </c>
      <c r="B132" s="107" t="s">
        <v>986</v>
      </c>
      <c r="C132" s="105" t="s">
        <v>987</v>
      </c>
      <c r="D132" s="107">
        <v>181</v>
      </c>
      <c r="E132" s="106" t="s">
        <v>1438</v>
      </c>
      <c r="F132" s="107" t="s">
        <v>1439</v>
      </c>
      <c r="G132" s="106" t="s">
        <v>1438</v>
      </c>
      <c r="H132" s="105" t="str">
        <f t="shared" si="5"/>
        <v>北海道えりも町</v>
      </c>
      <c r="I132" t="s">
        <v>1440</v>
      </c>
    </row>
    <row r="133" spans="1:9" x14ac:dyDescent="0.35">
      <c r="A133" s="108" t="str">
        <f t="shared" si="4"/>
        <v>01</v>
      </c>
      <c r="B133" s="107" t="s">
        <v>986</v>
      </c>
      <c r="C133" s="105" t="s">
        <v>987</v>
      </c>
      <c r="D133" s="107">
        <v>182</v>
      </c>
      <c r="E133" s="106" t="s">
        <v>1441</v>
      </c>
      <c r="F133" s="107" t="s">
        <v>1442</v>
      </c>
      <c r="G133" s="106" t="s">
        <v>1441</v>
      </c>
      <c r="H133" s="105" t="str">
        <f t="shared" si="5"/>
        <v>北海道音更町</v>
      </c>
      <c r="I133" t="s">
        <v>1443</v>
      </c>
    </row>
    <row r="134" spans="1:9" x14ac:dyDescent="0.35">
      <c r="A134" s="108" t="str">
        <f t="shared" si="4"/>
        <v>01</v>
      </c>
      <c r="B134" s="107" t="s">
        <v>986</v>
      </c>
      <c r="C134" s="105" t="s">
        <v>987</v>
      </c>
      <c r="D134" s="107">
        <v>183</v>
      </c>
      <c r="E134" s="106" t="s">
        <v>1444</v>
      </c>
      <c r="F134" s="107" t="s">
        <v>1445</v>
      </c>
      <c r="G134" s="106" t="s">
        <v>1444</v>
      </c>
      <c r="H134" s="105" t="str">
        <f t="shared" si="5"/>
        <v>北海道士幌町</v>
      </c>
      <c r="I134" t="s">
        <v>1446</v>
      </c>
    </row>
    <row r="135" spans="1:9" x14ac:dyDescent="0.35">
      <c r="A135" s="108" t="str">
        <f t="shared" si="4"/>
        <v>01</v>
      </c>
      <c r="B135" s="107" t="s">
        <v>986</v>
      </c>
      <c r="C135" s="105" t="s">
        <v>987</v>
      </c>
      <c r="D135" s="107">
        <v>184</v>
      </c>
      <c r="E135" s="106" t="s">
        <v>1447</v>
      </c>
      <c r="F135" s="107" t="s">
        <v>1448</v>
      </c>
      <c r="G135" s="106" t="s">
        <v>1447</v>
      </c>
      <c r="H135" s="105" t="str">
        <f t="shared" si="5"/>
        <v>北海道上士幌町</v>
      </c>
      <c r="I135" t="s">
        <v>1449</v>
      </c>
    </row>
    <row r="136" spans="1:9" x14ac:dyDescent="0.35">
      <c r="A136" s="108" t="str">
        <f t="shared" si="4"/>
        <v>01</v>
      </c>
      <c r="B136" s="107" t="s">
        <v>986</v>
      </c>
      <c r="C136" s="105" t="s">
        <v>987</v>
      </c>
      <c r="D136" s="107">
        <v>185</v>
      </c>
      <c r="E136" s="106" t="s">
        <v>1450</v>
      </c>
      <c r="F136" s="107" t="s">
        <v>1451</v>
      </c>
      <c r="G136" s="106" t="s">
        <v>1450</v>
      </c>
      <c r="H136" s="105" t="str">
        <f t="shared" si="5"/>
        <v>北海道鹿追町</v>
      </c>
      <c r="I136" t="s">
        <v>1452</v>
      </c>
    </row>
    <row r="137" spans="1:9" x14ac:dyDescent="0.35">
      <c r="A137" s="108" t="str">
        <f t="shared" si="4"/>
        <v>01</v>
      </c>
      <c r="B137" s="107" t="s">
        <v>986</v>
      </c>
      <c r="C137" s="105" t="s">
        <v>987</v>
      </c>
      <c r="D137" s="107">
        <v>186</v>
      </c>
      <c r="E137" s="106" t="s">
        <v>1453</v>
      </c>
      <c r="F137" s="107" t="s">
        <v>1454</v>
      </c>
      <c r="G137" s="106" t="s">
        <v>1453</v>
      </c>
      <c r="H137" s="105" t="str">
        <f t="shared" si="5"/>
        <v>北海道新得町</v>
      </c>
      <c r="I137" t="s">
        <v>1455</v>
      </c>
    </row>
    <row r="138" spans="1:9" x14ac:dyDescent="0.35">
      <c r="A138" s="108" t="str">
        <f t="shared" si="4"/>
        <v>01</v>
      </c>
      <c r="B138" s="107" t="s">
        <v>986</v>
      </c>
      <c r="C138" s="105" t="s">
        <v>987</v>
      </c>
      <c r="D138" s="107">
        <v>187</v>
      </c>
      <c r="E138" s="106" t="s">
        <v>1456</v>
      </c>
      <c r="F138" s="107" t="s">
        <v>1457</v>
      </c>
      <c r="G138" s="106" t="s">
        <v>1456</v>
      </c>
      <c r="H138" s="105" t="str">
        <f t="shared" si="5"/>
        <v>北海道清水町</v>
      </c>
      <c r="I138" t="s">
        <v>1458</v>
      </c>
    </row>
    <row r="139" spans="1:9" x14ac:dyDescent="0.35">
      <c r="A139" s="108" t="str">
        <f t="shared" si="4"/>
        <v>01</v>
      </c>
      <c r="B139" s="107" t="s">
        <v>986</v>
      </c>
      <c r="C139" s="105" t="s">
        <v>987</v>
      </c>
      <c r="D139" s="107">
        <v>188</v>
      </c>
      <c r="E139" s="106" t="s">
        <v>1459</v>
      </c>
      <c r="F139" s="107" t="s">
        <v>1460</v>
      </c>
      <c r="G139" s="106" t="s">
        <v>1459</v>
      </c>
      <c r="H139" s="105" t="str">
        <f t="shared" si="5"/>
        <v>北海道芽室町</v>
      </c>
      <c r="I139" t="s">
        <v>1461</v>
      </c>
    </row>
    <row r="140" spans="1:9" x14ac:dyDescent="0.35">
      <c r="A140" s="108" t="str">
        <f t="shared" si="4"/>
        <v>01</v>
      </c>
      <c r="B140" s="107" t="s">
        <v>986</v>
      </c>
      <c r="C140" s="105" t="s">
        <v>987</v>
      </c>
      <c r="D140" s="107">
        <v>189</v>
      </c>
      <c r="E140" s="106" t="s">
        <v>1462</v>
      </c>
      <c r="F140" s="107" t="s">
        <v>1463</v>
      </c>
      <c r="G140" s="106" t="s">
        <v>1462</v>
      </c>
      <c r="H140" s="105" t="str">
        <f t="shared" si="5"/>
        <v>北海道中札内村</v>
      </c>
      <c r="I140" t="s">
        <v>1464</v>
      </c>
    </row>
    <row r="141" spans="1:9" x14ac:dyDescent="0.35">
      <c r="A141" s="108" t="str">
        <f t="shared" si="4"/>
        <v>01</v>
      </c>
      <c r="B141" s="107" t="s">
        <v>986</v>
      </c>
      <c r="C141" s="105" t="s">
        <v>987</v>
      </c>
      <c r="D141" s="107">
        <v>190</v>
      </c>
      <c r="E141" s="106" t="s">
        <v>1465</v>
      </c>
      <c r="F141" s="107" t="s">
        <v>1466</v>
      </c>
      <c r="G141" s="106" t="s">
        <v>1465</v>
      </c>
      <c r="H141" s="105" t="str">
        <f t="shared" si="5"/>
        <v>北海道更別村</v>
      </c>
      <c r="I141" t="s">
        <v>1467</v>
      </c>
    </row>
    <row r="142" spans="1:9" x14ac:dyDescent="0.35">
      <c r="A142" s="108" t="str">
        <f t="shared" si="4"/>
        <v>01</v>
      </c>
      <c r="B142" s="107" t="s">
        <v>986</v>
      </c>
      <c r="C142" s="105" t="s">
        <v>987</v>
      </c>
      <c r="D142" s="107">
        <v>192</v>
      </c>
      <c r="E142" s="106" t="s">
        <v>1468</v>
      </c>
      <c r="F142" s="107" t="s">
        <v>1469</v>
      </c>
      <c r="G142" s="106" t="s">
        <v>1468</v>
      </c>
      <c r="H142" s="105" t="str">
        <f t="shared" si="5"/>
        <v>北海道大樹町</v>
      </c>
      <c r="I142" t="s">
        <v>1470</v>
      </c>
    </row>
    <row r="143" spans="1:9" x14ac:dyDescent="0.35">
      <c r="A143" s="108" t="str">
        <f t="shared" si="4"/>
        <v>01</v>
      </c>
      <c r="B143" s="107" t="s">
        <v>986</v>
      </c>
      <c r="C143" s="105" t="s">
        <v>987</v>
      </c>
      <c r="D143" s="107">
        <v>193</v>
      </c>
      <c r="E143" s="106" t="s">
        <v>1471</v>
      </c>
      <c r="F143" s="107" t="s">
        <v>1472</v>
      </c>
      <c r="G143" s="106" t="s">
        <v>1471</v>
      </c>
      <c r="H143" s="105" t="str">
        <f t="shared" si="5"/>
        <v>北海道広尾町</v>
      </c>
      <c r="I143" t="s">
        <v>1473</v>
      </c>
    </row>
    <row r="144" spans="1:9" x14ac:dyDescent="0.35">
      <c r="A144" s="108" t="str">
        <f t="shared" si="4"/>
        <v>01</v>
      </c>
      <c r="B144" s="107" t="s">
        <v>986</v>
      </c>
      <c r="C144" s="105" t="s">
        <v>987</v>
      </c>
      <c r="D144" s="107">
        <v>194</v>
      </c>
      <c r="E144" s="106" t="s">
        <v>1474</v>
      </c>
      <c r="F144" s="107" t="s">
        <v>1475</v>
      </c>
      <c r="G144" s="106" t="s">
        <v>1474</v>
      </c>
      <c r="H144" s="105" t="str">
        <f t="shared" si="5"/>
        <v>北海道幕別町</v>
      </c>
      <c r="I144" t="s">
        <v>1476</v>
      </c>
    </row>
    <row r="145" spans="1:9" x14ac:dyDescent="0.35">
      <c r="A145" s="108" t="str">
        <f t="shared" si="4"/>
        <v>01</v>
      </c>
      <c r="B145" s="107" t="s">
        <v>986</v>
      </c>
      <c r="C145" s="105" t="s">
        <v>987</v>
      </c>
      <c r="D145" s="107">
        <v>195</v>
      </c>
      <c r="E145" s="106" t="s">
        <v>1477</v>
      </c>
      <c r="F145" s="107" t="s">
        <v>1478</v>
      </c>
      <c r="G145" s="106" t="s">
        <v>1477</v>
      </c>
      <c r="H145" s="105" t="str">
        <f t="shared" si="5"/>
        <v>北海道池田町</v>
      </c>
      <c r="I145" t="s">
        <v>1479</v>
      </c>
    </row>
    <row r="146" spans="1:9" x14ac:dyDescent="0.35">
      <c r="A146" s="108" t="str">
        <f t="shared" si="4"/>
        <v>01</v>
      </c>
      <c r="B146" s="107" t="s">
        <v>986</v>
      </c>
      <c r="C146" s="105" t="s">
        <v>987</v>
      </c>
      <c r="D146" s="107">
        <v>196</v>
      </c>
      <c r="E146" s="106" t="s">
        <v>1480</v>
      </c>
      <c r="F146" s="107" t="s">
        <v>1481</v>
      </c>
      <c r="G146" s="106" t="s">
        <v>1480</v>
      </c>
      <c r="H146" s="105" t="str">
        <f t="shared" si="5"/>
        <v>北海道豊頃町</v>
      </c>
      <c r="I146" t="s">
        <v>1482</v>
      </c>
    </row>
    <row r="147" spans="1:9" x14ac:dyDescent="0.35">
      <c r="A147" s="108" t="str">
        <f t="shared" si="4"/>
        <v>01</v>
      </c>
      <c r="B147" s="107" t="s">
        <v>986</v>
      </c>
      <c r="C147" s="105" t="s">
        <v>987</v>
      </c>
      <c r="D147" s="107">
        <v>197</v>
      </c>
      <c r="E147" s="106" t="s">
        <v>1483</v>
      </c>
      <c r="F147" s="107" t="s">
        <v>1484</v>
      </c>
      <c r="G147" s="106" t="s">
        <v>1483</v>
      </c>
      <c r="H147" s="105" t="str">
        <f t="shared" si="5"/>
        <v>北海道本別町</v>
      </c>
      <c r="I147" t="s">
        <v>1485</v>
      </c>
    </row>
    <row r="148" spans="1:9" x14ac:dyDescent="0.35">
      <c r="A148" s="108" t="str">
        <f t="shared" si="4"/>
        <v>01</v>
      </c>
      <c r="B148" s="107" t="s">
        <v>986</v>
      </c>
      <c r="C148" s="105" t="s">
        <v>987</v>
      </c>
      <c r="D148" s="107">
        <v>198</v>
      </c>
      <c r="E148" s="106" t="s">
        <v>1486</v>
      </c>
      <c r="F148" s="107" t="s">
        <v>1487</v>
      </c>
      <c r="G148" s="106" t="s">
        <v>1486</v>
      </c>
      <c r="H148" s="105" t="str">
        <f t="shared" si="5"/>
        <v>北海道足寄町</v>
      </c>
      <c r="I148" t="s">
        <v>1488</v>
      </c>
    </row>
    <row r="149" spans="1:9" x14ac:dyDescent="0.35">
      <c r="A149" s="108" t="str">
        <f t="shared" si="4"/>
        <v>01</v>
      </c>
      <c r="B149" s="107" t="s">
        <v>986</v>
      </c>
      <c r="C149" s="105" t="s">
        <v>987</v>
      </c>
      <c r="D149" s="107">
        <v>199</v>
      </c>
      <c r="E149" s="106" t="s">
        <v>1489</v>
      </c>
      <c r="F149" s="107" t="s">
        <v>1490</v>
      </c>
      <c r="G149" s="106" t="s">
        <v>1489</v>
      </c>
      <c r="H149" s="105" t="str">
        <f t="shared" si="5"/>
        <v>北海道陸別町</v>
      </c>
      <c r="I149" t="s">
        <v>1491</v>
      </c>
    </row>
    <row r="150" spans="1:9" x14ac:dyDescent="0.35">
      <c r="A150" s="108" t="str">
        <f t="shared" si="4"/>
        <v>01</v>
      </c>
      <c r="B150" s="107" t="s">
        <v>986</v>
      </c>
      <c r="C150" s="105" t="s">
        <v>987</v>
      </c>
      <c r="D150" s="107">
        <v>200</v>
      </c>
      <c r="E150" s="106" t="s">
        <v>1492</v>
      </c>
      <c r="F150" s="107" t="s">
        <v>1493</v>
      </c>
      <c r="G150" s="106" t="s">
        <v>1492</v>
      </c>
      <c r="H150" s="105" t="str">
        <f t="shared" si="5"/>
        <v>北海道浦幌町</v>
      </c>
      <c r="I150" t="s">
        <v>1494</v>
      </c>
    </row>
    <row r="151" spans="1:9" x14ac:dyDescent="0.35">
      <c r="A151" s="108" t="str">
        <f t="shared" si="4"/>
        <v>01</v>
      </c>
      <c r="B151" s="107" t="s">
        <v>986</v>
      </c>
      <c r="C151" s="105" t="s">
        <v>987</v>
      </c>
      <c r="D151" s="107">
        <v>201</v>
      </c>
      <c r="E151" s="106" t="s">
        <v>1495</v>
      </c>
      <c r="F151" s="107" t="s">
        <v>1496</v>
      </c>
      <c r="G151" s="106" t="s">
        <v>1495</v>
      </c>
      <c r="H151" s="105" t="str">
        <f t="shared" si="5"/>
        <v>北海道釧路町</v>
      </c>
      <c r="I151" t="s">
        <v>1497</v>
      </c>
    </row>
    <row r="152" spans="1:9" x14ac:dyDescent="0.35">
      <c r="A152" s="108" t="str">
        <f t="shared" si="4"/>
        <v>01</v>
      </c>
      <c r="B152" s="107" t="s">
        <v>986</v>
      </c>
      <c r="C152" s="105" t="s">
        <v>987</v>
      </c>
      <c r="D152" s="107">
        <v>202</v>
      </c>
      <c r="E152" s="106" t="s">
        <v>1498</v>
      </c>
      <c r="F152" s="107" t="s">
        <v>1499</v>
      </c>
      <c r="G152" s="106" t="s">
        <v>1498</v>
      </c>
      <c r="H152" s="105" t="str">
        <f t="shared" si="5"/>
        <v>北海道厚岸町</v>
      </c>
      <c r="I152" t="s">
        <v>1500</v>
      </c>
    </row>
    <row r="153" spans="1:9" x14ac:dyDescent="0.35">
      <c r="A153" s="108" t="str">
        <f t="shared" si="4"/>
        <v>01</v>
      </c>
      <c r="B153" s="107" t="s">
        <v>986</v>
      </c>
      <c r="C153" s="105" t="s">
        <v>987</v>
      </c>
      <c r="D153" s="107">
        <v>203</v>
      </c>
      <c r="E153" s="106" t="s">
        <v>1501</v>
      </c>
      <c r="F153" s="107" t="s">
        <v>1502</v>
      </c>
      <c r="G153" s="106" t="s">
        <v>1501</v>
      </c>
      <c r="H153" s="105" t="str">
        <f t="shared" si="5"/>
        <v>北海道浜中町</v>
      </c>
      <c r="I153" t="s">
        <v>1503</v>
      </c>
    </row>
    <row r="154" spans="1:9" x14ac:dyDescent="0.35">
      <c r="A154" s="108" t="str">
        <f t="shared" si="4"/>
        <v>01</v>
      </c>
      <c r="B154" s="107" t="s">
        <v>986</v>
      </c>
      <c r="C154" s="105" t="s">
        <v>987</v>
      </c>
      <c r="D154" s="107">
        <v>204</v>
      </c>
      <c r="E154" s="106" t="s">
        <v>1504</v>
      </c>
      <c r="F154" s="107" t="s">
        <v>1505</v>
      </c>
      <c r="G154" s="106" t="s">
        <v>1504</v>
      </c>
      <c r="H154" s="105" t="str">
        <f t="shared" si="5"/>
        <v>北海道標茶町</v>
      </c>
      <c r="I154" t="s">
        <v>1506</v>
      </c>
    </row>
    <row r="155" spans="1:9" x14ac:dyDescent="0.35">
      <c r="A155" s="108" t="str">
        <f t="shared" si="4"/>
        <v>01</v>
      </c>
      <c r="B155" s="107" t="s">
        <v>986</v>
      </c>
      <c r="C155" s="105" t="s">
        <v>987</v>
      </c>
      <c r="D155" s="107">
        <v>205</v>
      </c>
      <c r="E155" s="106" t="s">
        <v>1507</v>
      </c>
      <c r="F155" s="107" t="s">
        <v>1508</v>
      </c>
      <c r="G155" s="106" t="s">
        <v>1507</v>
      </c>
      <c r="H155" s="105" t="str">
        <f t="shared" si="5"/>
        <v>北海道弟子屈町</v>
      </c>
      <c r="I155" t="s">
        <v>1509</v>
      </c>
    </row>
    <row r="156" spans="1:9" x14ac:dyDescent="0.35">
      <c r="A156" s="108" t="str">
        <f t="shared" si="4"/>
        <v>01</v>
      </c>
      <c r="B156" s="107" t="s">
        <v>986</v>
      </c>
      <c r="C156" s="105" t="s">
        <v>987</v>
      </c>
      <c r="D156" s="107">
        <v>207</v>
      </c>
      <c r="E156" s="106" t="s">
        <v>1510</v>
      </c>
      <c r="F156" s="107" t="s">
        <v>1511</v>
      </c>
      <c r="G156" s="106" t="s">
        <v>1510</v>
      </c>
      <c r="H156" s="105" t="str">
        <f t="shared" si="5"/>
        <v>北海道鶴居村</v>
      </c>
      <c r="I156" t="s">
        <v>1512</v>
      </c>
    </row>
    <row r="157" spans="1:9" x14ac:dyDescent="0.35">
      <c r="A157" s="108" t="str">
        <f t="shared" si="4"/>
        <v>01</v>
      </c>
      <c r="B157" s="107" t="s">
        <v>986</v>
      </c>
      <c r="C157" s="105" t="s">
        <v>987</v>
      </c>
      <c r="D157" s="107">
        <v>208</v>
      </c>
      <c r="E157" s="106" t="s">
        <v>1513</v>
      </c>
      <c r="F157" s="107" t="s">
        <v>1514</v>
      </c>
      <c r="G157" s="106" t="s">
        <v>1513</v>
      </c>
      <c r="H157" s="105" t="str">
        <f t="shared" si="5"/>
        <v>北海道白糠町</v>
      </c>
      <c r="I157" t="s">
        <v>1515</v>
      </c>
    </row>
    <row r="158" spans="1:9" x14ac:dyDescent="0.35">
      <c r="A158" s="108" t="str">
        <f t="shared" si="4"/>
        <v>01</v>
      </c>
      <c r="B158" s="107" t="s">
        <v>986</v>
      </c>
      <c r="C158" s="105" t="s">
        <v>987</v>
      </c>
      <c r="D158" s="107">
        <v>210</v>
      </c>
      <c r="E158" s="106" t="s">
        <v>1516</v>
      </c>
      <c r="F158" s="107" t="s">
        <v>1517</v>
      </c>
      <c r="G158" s="106" t="s">
        <v>1516</v>
      </c>
      <c r="H158" s="105" t="str">
        <f t="shared" si="5"/>
        <v>北海道別海町</v>
      </c>
      <c r="I158" t="s">
        <v>1518</v>
      </c>
    </row>
    <row r="159" spans="1:9" x14ac:dyDescent="0.35">
      <c r="A159" s="108" t="str">
        <f t="shared" si="4"/>
        <v>01</v>
      </c>
      <c r="B159" s="107" t="s">
        <v>986</v>
      </c>
      <c r="C159" s="105" t="s">
        <v>987</v>
      </c>
      <c r="D159" s="107">
        <v>211</v>
      </c>
      <c r="E159" s="106" t="s">
        <v>1519</v>
      </c>
      <c r="F159" s="107" t="s">
        <v>1520</v>
      </c>
      <c r="G159" s="106" t="s">
        <v>1519</v>
      </c>
      <c r="H159" s="105" t="str">
        <f t="shared" si="5"/>
        <v>北海道中標津町</v>
      </c>
      <c r="I159" t="s">
        <v>1521</v>
      </c>
    </row>
    <row r="160" spans="1:9" x14ac:dyDescent="0.35">
      <c r="A160" s="108" t="str">
        <f t="shared" si="4"/>
        <v>01</v>
      </c>
      <c r="B160" s="107" t="s">
        <v>986</v>
      </c>
      <c r="C160" s="105" t="s">
        <v>987</v>
      </c>
      <c r="D160" s="107">
        <v>212</v>
      </c>
      <c r="E160" s="106" t="s">
        <v>1522</v>
      </c>
      <c r="F160" s="107" t="s">
        <v>1523</v>
      </c>
      <c r="G160" s="106" t="s">
        <v>1522</v>
      </c>
      <c r="H160" s="105" t="str">
        <f t="shared" si="5"/>
        <v>北海道標津町</v>
      </c>
      <c r="I160" t="s">
        <v>1524</v>
      </c>
    </row>
    <row r="161" spans="1:9" x14ac:dyDescent="0.35">
      <c r="A161" s="108" t="str">
        <f t="shared" si="4"/>
        <v>01</v>
      </c>
      <c r="B161" s="107" t="s">
        <v>986</v>
      </c>
      <c r="C161" s="105" t="s">
        <v>987</v>
      </c>
      <c r="D161" s="107">
        <v>213</v>
      </c>
      <c r="E161" s="106" t="s">
        <v>1525</v>
      </c>
      <c r="F161" s="107" t="s">
        <v>1526</v>
      </c>
      <c r="G161" s="106" t="s">
        <v>1525</v>
      </c>
      <c r="H161" s="105" t="str">
        <f t="shared" si="5"/>
        <v>北海道羅臼町</v>
      </c>
      <c r="I161" t="s">
        <v>1527</v>
      </c>
    </row>
    <row r="162" spans="1:9" x14ac:dyDescent="0.35">
      <c r="A162" s="108" t="str">
        <f t="shared" si="4"/>
        <v>01</v>
      </c>
      <c r="B162" s="107" t="s">
        <v>986</v>
      </c>
      <c r="C162" s="105" t="s">
        <v>987</v>
      </c>
      <c r="D162" s="107">
        <v>251</v>
      </c>
      <c r="E162" s="106" t="s">
        <v>1528</v>
      </c>
      <c r="F162" s="107" t="s">
        <v>1529</v>
      </c>
      <c r="G162" s="106" t="s">
        <v>1528</v>
      </c>
      <c r="H162" s="105" t="str">
        <f t="shared" si="5"/>
        <v>北海道東神楽町</v>
      </c>
      <c r="I162" t="s">
        <v>1530</v>
      </c>
    </row>
    <row r="163" spans="1:9" x14ac:dyDescent="0.35">
      <c r="A163" s="108" t="str">
        <f t="shared" si="4"/>
        <v>01</v>
      </c>
      <c r="B163" s="107" t="s">
        <v>986</v>
      </c>
      <c r="C163" s="105" t="s">
        <v>987</v>
      </c>
      <c r="D163" s="107">
        <v>251</v>
      </c>
      <c r="E163" s="106" t="s">
        <v>1531</v>
      </c>
      <c r="F163" s="107" t="s">
        <v>1529</v>
      </c>
      <c r="G163" s="106" t="s">
        <v>1531</v>
      </c>
      <c r="H163" s="105" t="str">
        <f t="shared" si="5"/>
        <v>北海道東川町</v>
      </c>
      <c r="I163" t="s">
        <v>1532</v>
      </c>
    </row>
    <row r="164" spans="1:9" x14ac:dyDescent="0.35">
      <c r="A164" s="108" t="str">
        <f t="shared" si="4"/>
        <v>01</v>
      </c>
      <c r="B164" s="107" t="s">
        <v>986</v>
      </c>
      <c r="C164" s="105" t="s">
        <v>987</v>
      </c>
      <c r="D164" s="107">
        <v>251</v>
      </c>
      <c r="E164" s="106" t="s">
        <v>1533</v>
      </c>
      <c r="F164" s="107" t="s">
        <v>1529</v>
      </c>
      <c r="G164" s="106" t="s">
        <v>1533</v>
      </c>
      <c r="H164" s="105" t="str">
        <f t="shared" si="5"/>
        <v>北海道美瑛町</v>
      </c>
      <c r="I164" t="s">
        <v>1534</v>
      </c>
    </row>
    <row r="165" spans="1:9" x14ac:dyDescent="0.35">
      <c r="A165" s="108" t="str">
        <f t="shared" si="4"/>
        <v>01</v>
      </c>
      <c r="B165" s="107" t="s">
        <v>986</v>
      </c>
      <c r="C165" s="105" t="s">
        <v>987</v>
      </c>
      <c r="D165" s="107">
        <v>252</v>
      </c>
      <c r="E165" s="106" t="s">
        <v>1535</v>
      </c>
      <c r="F165" s="107" t="s">
        <v>1536</v>
      </c>
      <c r="G165" s="106" t="s">
        <v>1535</v>
      </c>
      <c r="H165" s="105" t="str">
        <f t="shared" si="5"/>
        <v>北海道島牧村</v>
      </c>
      <c r="I165" t="s">
        <v>1537</v>
      </c>
    </row>
    <row r="166" spans="1:9" x14ac:dyDescent="0.35">
      <c r="A166" s="108" t="str">
        <f t="shared" si="4"/>
        <v>01</v>
      </c>
      <c r="B166" s="107" t="s">
        <v>986</v>
      </c>
      <c r="C166" s="105" t="s">
        <v>987</v>
      </c>
      <c r="D166" s="107">
        <v>252</v>
      </c>
      <c r="E166" s="106" t="s">
        <v>1538</v>
      </c>
      <c r="F166" s="107" t="s">
        <v>1536</v>
      </c>
      <c r="G166" s="106" t="s">
        <v>1538</v>
      </c>
      <c r="H166" s="105" t="str">
        <f t="shared" si="5"/>
        <v>北海道黒松内町</v>
      </c>
      <c r="I166" t="s">
        <v>1539</v>
      </c>
    </row>
    <row r="167" spans="1:9" x14ac:dyDescent="0.35">
      <c r="A167" s="108" t="str">
        <f t="shared" si="4"/>
        <v>01</v>
      </c>
      <c r="B167" s="107" t="s">
        <v>986</v>
      </c>
      <c r="C167" s="105" t="s">
        <v>987</v>
      </c>
      <c r="D167" s="107">
        <v>252</v>
      </c>
      <c r="E167" s="106" t="s">
        <v>1540</v>
      </c>
      <c r="F167" s="107" t="s">
        <v>1536</v>
      </c>
      <c r="G167" s="106" t="s">
        <v>1540</v>
      </c>
      <c r="H167" s="105" t="str">
        <f t="shared" si="5"/>
        <v>北海道蘭越町</v>
      </c>
      <c r="I167" t="s">
        <v>1541</v>
      </c>
    </row>
    <row r="168" spans="1:9" x14ac:dyDescent="0.35">
      <c r="A168" s="108" t="str">
        <f t="shared" si="4"/>
        <v>01</v>
      </c>
      <c r="B168" s="107" t="s">
        <v>986</v>
      </c>
      <c r="C168" s="105" t="s">
        <v>987</v>
      </c>
      <c r="D168" s="107">
        <v>252</v>
      </c>
      <c r="E168" s="106" t="s">
        <v>1542</v>
      </c>
      <c r="F168" s="107" t="s">
        <v>1536</v>
      </c>
      <c r="G168" s="106" t="s">
        <v>1542</v>
      </c>
      <c r="H168" s="105" t="str">
        <f t="shared" si="5"/>
        <v>北海道ニセコ町</v>
      </c>
      <c r="I168" t="s">
        <v>1543</v>
      </c>
    </row>
    <row r="169" spans="1:9" x14ac:dyDescent="0.35">
      <c r="A169" s="108" t="str">
        <f t="shared" si="4"/>
        <v>01</v>
      </c>
      <c r="B169" s="107" t="s">
        <v>986</v>
      </c>
      <c r="C169" s="105" t="s">
        <v>987</v>
      </c>
      <c r="D169" s="107">
        <v>252</v>
      </c>
      <c r="E169" s="106" t="s">
        <v>1544</v>
      </c>
      <c r="F169" s="107" t="s">
        <v>1536</v>
      </c>
      <c r="G169" s="106" t="s">
        <v>1544</v>
      </c>
      <c r="H169" s="105" t="str">
        <f t="shared" si="5"/>
        <v>北海道真狩村</v>
      </c>
      <c r="I169" t="s">
        <v>1545</v>
      </c>
    </row>
    <row r="170" spans="1:9" x14ac:dyDescent="0.35">
      <c r="A170" s="108" t="str">
        <f t="shared" si="4"/>
        <v>01</v>
      </c>
      <c r="B170" s="107" t="s">
        <v>986</v>
      </c>
      <c r="C170" s="105" t="s">
        <v>987</v>
      </c>
      <c r="D170" s="107">
        <v>252</v>
      </c>
      <c r="E170" s="106" t="s">
        <v>1546</v>
      </c>
      <c r="F170" s="107" t="s">
        <v>1536</v>
      </c>
      <c r="G170" s="106" t="s">
        <v>1546</v>
      </c>
      <c r="H170" s="105" t="str">
        <f t="shared" si="5"/>
        <v>北海道留寿都村</v>
      </c>
      <c r="I170" t="s">
        <v>1547</v>
      </c>
    </row>
    <row r="171" spans="1:9" x14ac:dyDescent="0.35">
      <c r="A171" s="108" t="str">
        <f t="shared" si="4"/>
        <v>01</v>
      </c>
      <c r="B171" s="107" t="s">
        <v>986</v>
      </c>
      <c r="C171" s="105" t="s">
        <v>987</v>
      </c>
      <c r="D171" s="107">
        <v>252</v>
      </c>
      <c r="E171" s="106" t="s">
        <v>1548</v>
      </c>
      <c r="F171" s="107" t="s">
        <v>1536</v>
      </c>
      <c r="G171" s="106" t="s">
        <v>1548</v>
      </c>
      <c r="H171" s="105" t="str">
        <f t="shared" si="5"/>
        <v>北海道喜茂別町</v>
      </c>
      <c r="I171" t="s">
        <v>1549</v>
      </c>
    </row>
    <row r="172" spans="1:9" x14ac:dyDescent="0.35">
      <c r="A172" s="108" t="str">
        <f t="shared" si="4"/>
        <v>01</v>
      </c>
      <c r="B172" s="107" t="s">
        <v>986</v>
      </c>
      <c r="C172" s="105" t="s">
        <v>987</v>
      </c>
      <c r="D172" s="107">
        <v>252</v>
      </c>
      <c r="E172" s="106" t="s">
        <v>1550</v>
      </c>
      <c r="F172" s="107" t="s">
        <v>1536</v>
      </c>
      <c r="G172" s="106" t="s">
        <v>1550</v>
      </c>
      <c r="H172" s="105" t="str">
        <f t="shared" si="5"/>
        <v>北海道京極町</v>
      </c>
      <c r="I172" t="s">
        <v>1551</v>
      </c>
    </row>
    <row r="173" spans="1:9" x14ac:dyDescent="0.35">
      <c r="A173" s="108" t="str">
        <f t="shared" si="4"/>
        <v>01</v>
      </c>
      <c r="B173" s="107" t="s">
        <v>986</v>
      </c>
      <c r="C173" s="105" t="s">
        <v>987</v>
      </c>
      <c r="D173" s="107">
        <v>252</v>
      </c>
      <c r="E173" s="106" t="s">
        <v>1552</v>
      </c>
      <c r="F173" s="107" t="s">
        <v>1536</v>
      </c>
      <c r="G173" s="106" t="s">
        <v>1552</v>
      </c>
      <c r="H173" s="105" t="str">
        <f t="shared" si="5"/>
        <v>北海道倶知安町</v>
      </c>
      <c r="I173" t="s">
        <v>1553</v>
      </c>
    </row>
    <row r="174" spans="1:9" x14ac:dyDescent="0.35">
      <c r="A174" s="108" t="str">
        <f t="shared" si="4"/>
        <v>01</v>
      </c>
      <c r="B174" s="107" t="s">
        <v>986</v>
      </c>
      <c r="C174" s="105" t="s">
        <v>987</v>
      </c>
      <c r="D174" s="107">
        <v>252</v>
      </c>
      <c r="E174" s="106" t="s">
        <v>1554</v>
      </c>
      <c r="F174" s="107" t="s">
        <v>1536</v>
      </c>
      <c r="G174" s="106" t="s">
        <v>1554</v>
      </c>
      <c r="H174" s="105" t="str">
        <f t="shared" si="5"/>
        <v>北海道共和町</v>
      </c>
      <c r="I174" t="s">
        <v>1555</v>
      </c>
    </row>
    <row r="175" spans="1:9" x14ac:dyDescent="0.35">
      <c r="A175" s="108" t="str">
        <f t="shared" si="4"/>
        <v>01</v>
      </c>
      <c r="B175" s="107" t="s">
        <v>986</v>
      </c>
      <c r="C175" s="105" t="s">
        <v>987</v>
      </c>
      <c r="D175" s="107">
        <v>252</v>
      </c>
      <c r="E175" s="106" t="s">
        <v>1556</v>
      </c>
      <c r="F175" s="107" t="s">
        <v>1536</v>
      </c>
      <c r="G175" s="106" t="s">
        <v>1556</v>
      </c>
      <c r="H175" s="105" t="str">
        <f t="shared" si="5"/>
        <v>北海道泊村</v>
      </c>
      <c r="I175" t="s">
        <v>1557</v>
      </c>
    </row>
    <row r="176" spans="1:9" x14ac:dyDescent="0.35">
      <c r="A176" s="108" t="str">
        <f t="shared" si="4"/>
        <v>01</v>
      </c>
      <c r="B176" s="107" t="s">
        <v>986</v>
      </c>
      <c r="C176" s="105" t="s">
        <v>987</v>
      </c>
      <c r="D176" s="107">
        <v>252</v>
      </c>
      <c r="E176" s="106" t="s">
        <v>1558</v>
      </c>
      <c r="F176" s="107" t="s">
        <v>1536</v>
      </c>
      <c r="G176" s="106" t="s">
        <v>1558</v>
      </c>
      <c r="H176" s="105" t="str">
        <f t="shared" si="5"/>
        <v>北海道神恵内村</v>
      </c>
      <c r="I176" t="s">
        <v>1559</v>
      </c>
    </row>
    <row r="177" spans="1:9" x14ac:dyDescent="0.35">
      <c r="A177" s="108" t="str">
        <f t="shared" si="4"/>
        <v>01</v>
      </c>
      <c r="B177" s="107" t="s">
        <v>986</v>
      </c>
      <c r="C177" s="105" t="s">
        <v>987</v>
      </c>
      <c r="D177" s="107">
        <v>252</v>
      </c>
      <c r="E177" s="106" t="s">
        <v>1560</v>
      </c>
      <c r="F177" s="107" t="s">
        <v>1536</v>
      </c>
      <c r="G177" s="106" t="s">
        <v>1560</v>
      </c>
      <c r="H177" s="105" t="str">
        <f t="shared" si="5"/>
        <v>北海道積丹町</v>
      </c>
      <c r="I177" t="s">
        <v>1561</v>
      </c>
    </row>
    <row r="178" spans="1:9" x14ac:dyDescent="0.35">
      <c r="A178" s="108" t="str">
        <f t="shared" si="4"/>
        <v>01</v>
      </c>
      <c r="B178" s="107" t="s">
        <v>986</v>
      </c>
      <c r="C178" s="105" t="s">
        <v>987</v>
      </c>
      <c r="D178" s="107">
        <v>252</v>
      </c>
      <c r="E178" s="106" t="s">
        <v>1562</v>
      </c>
      <c r="F178" s="107" t="s">
        <v>1536</v>
      </c>
      <c r="G178" s="106" t="s">
        <v>1562</v>
      </c>
      <c r="H178" s="105" t="str">
        <f t="shared" si="5"/>
        <v>北海道古平町</v>
      </c>
      <c r="I178" t="s">
        <v>1563</v>
      </c>
    </row>
    <row r="179" spans="1:9" x14ac:dyDescent="0.35">
      <c r="A179" s="108" t="str">
        <f t="shared" si="4"/>
        <v>01</v>
      </c>
      <c r="B179" s="107" t="s">
        <v>986</v>
      </c>
      <c r="C179" s="105" t="s">
        <v>987</v>
      </c>
      <c r="D179" s="107">
        <v>252</v>
      </c>
      <c r="E179" s="106" t="s">
        <v>1564</v>
      </c>
      <c r="F179" s="107" t="s">
        <v>1536</v>
      </c>
      <c r="G179" s="106" t="s">
        <v>1564</v>
      </c>
      <c r="H179" s="105" t="str">
        <f t="shared" si="5"/>
        <v>北海道仁木町</v>
      </c>
      <c r="I179" t="s">
        <v>1565</v>
      </c>
    </row>
    <row r="180" spans="1:9" x14ac:dyDescent="0.35">
      <c r="A180" s="108" t="str">
        <f t="shared" si="4"/>
        <v>01</v>
      </c>
      <c r="B180" s="107" t="s">
        <v>986</v>
      </c>
      <c r="C180" s="105" t="s">
        <v>987</v>
      </c>
      <c r="D180" s="107">
        <v>252</v>
      </c>
      <c r="E180" s="106" t="s">
        <v>1566</v>
      </c>
      <c r="F180" s="107" t="s">
        <v>1536</v>
      </c>
      <c r="G180" s="106" t="s">
        <v>1566</v>
      </c>
      <c r="H180" s="105" t="str">
        <f t="shared" si="5"/>
        <v>北海道赤井川村</v>
      </c>
      <c r="I180" t="s">
        <v>1567</v>
      </c>
    </row>
    <row r="181" spans="1:9" x14ac:dyDescent="0.35">
      <c r="A181" s="108" t="str">
        <f t="shared" si="4"/>
        <v>02</v>
      </c>
      <c r="B181" s="107" t="s">
        <v>1568</v>
      </c>
      <c r="C181" s="105" t="s">
        <v>1569</v>
      </c>
      <c r="D181" s="107" t="s">
        <v>988</v>
      </c>
      <c r="E181" s="106" t="s">
        <v>1570</v>
      </c>
      <c r="F181" s="107" t="s">
        <v>1571</v>
      </c>
      <c r="G181" s="106" t="s">
        <v>1570</v>
      </c>
      <c r="H181" s="105" t="str">
        <f t="shared" si="5"/>
        <v>青森県青森市</v>
      </c>
      <c r="I181" t="s">
        <v>1572</v>
      </c>
    </row>
    <row r="182" spans="1:9" x14ac:dyDescent="0.35">
      <c r="A182" s="108" t="str">
        <f t="shared" si="4"/>
        <v>02</v>
      </c>
      <c r="B182" s="107" t="s">
        <v>1568</v>
      </c>
      <c r="C182" s="105" t="s">
        <v>1569</v>
      </c>
      <c r="D182" s="107" t="s">
        <v>992</v>
      </c>
      <c r="E182" s="106" t="s">
        <v>1573</v>
      </c>
      <c r="F182" s="107" t="s">
        <v>1574</v>
      </c>
      <c r="G182" s="106" t="s">
        <v>1573</v>
      </c>
      <c r="H182" s="105" t="str">
        <f t="shared" si="5"/>
        <v>青森県弘前市</v>
      </c>
      <c r="I182" t="s">
        <v>1575</v>
      </c>
    </row>
    <row r="183" spans="1:9" x14ac:dyDescent="0.35">
      <c r="A183" s="108" t="str">
        <f t="shared" si="4"/>
        <v>02</v>
      </c>
      <c r="B183" s="107" t="s">
        <v>1568</v>
      </c>
      <c r="C183" s="105" t="s">
        <v>1569</v>
      </c>
      <c r="D183" s="107" t="s">
        <v>996</v>
      </c>
      <c r="E183" s="106" t="s">
        <v>1576</v>
      </c>
      <c r="F183" s="107" t="s">
        <v>1577</v>
      </c>
      <c r="G183" s="106" t="s">
        <v>1576</v>
      </c>
      <c r="H183" s="105" t="str">
        <f t="shared" si="5"/>
        <v>青森県八戸市</v>
      </c>
      <c r="I183" t="s">
        <v>1578</v>
      </c>
    </row>
    <row r="184" spans="1:9" x14ac:dyDescent="0.35">
      <c r="A184" s="108" t="str">
        <f t="shared" si="4"/>
        <v>02</v>
      </c>
      <c r="B184" s="107" t="s">
        <v>1568</v>
      </c>
      <c r="C184" s="105" t="s">
        <v>1569</v>
      </c>
      <c r="D184" s="107" t="s">
        <v>1000</v>
      </c>
      <c r="E184" s="106" t="s">
        <v>1579</v>
      </c>
      <c r="F184" s="107" t="s">
        <v>1580</v>
      </c>
      <c r="G184" s="106" t="s">
        <v>1579</v>
      </c>
      <c r="H184" s="105" t="str">
        <f t="shared" si="5"/>
        <v>青森県黒石市</v>
      </c>
      <c r="I184" t="s">
        <v>1581</v>
      </c>
    </row>
    <row r="185" spans="1:9" x14ac:dyDescent="0.35">
      <c r="A185" s="108" t="str">
        <f t="shared" si="4"/>
        <v>02</v>
      </c>
      <c r="B185" s="107" t="s">
        <v>1568</v>
      </c>
      <c r="C185" s="105" t="s">
        <v>1569</v>
      </c>
      <c r="D185" s="107" t="s">
        <v>1004</v>
      </c>
      <c r="E185" s="106" t="s">
        <v>1582</v>
      </c>
      <c r="F185" s="107" t="s">
        <v>1583</v>
      </c>
      <c r="G185" s="106" t="s">
        <v>1582</v>
      </c>
      <c r="H185" s="105" t="str">
        <f t="shared" si="5"/>
        <v>青森県五所川原市</v>
      </c>
      <c r="I185" t="s">
        <v>1584</v>
      </c>
    </row>
    <row r="186" spans="1:9" x14ac:dyDescent="0.35">
      <c r="A186" s="108" t="str">
        <f t="shared" si="4"/>
        <v>02</v>
      </c>
      <c r="B186" s="107" t="s">
        <v>1568</v>
      </c>
      <c r="C186" s="105" t="s">
        <v>1569</v>
      </c>
      <c r="D186" s="107" t="s">
        <v>1008</v>
      </c>
      <c r="E186" s="106" t="s">
        <v>1585</v>
      </c>
      <c r="F186" s="107" t="s">
        <v>1586</v>
      </c>
      <c r="G186" s="106" t="s">
        <v>1585</v>
      </c>
      <c r="H186" s="105" t="str">
        <f t="shared" si="5"/>
        <v>青森県十和田市</v>
      </c>
      <c r="I186" t="s">
        <v>1587</v>
      </c>
    </row>
    <row r="187" spans="1:9" x14ac:dyDescent="0.35">
      <c r="A187" s="108" t="str">
        <f t="shared" si="4"/>
        <v>02</v>
      </c>
      <c r="B187" s="107" t="s">
        <v>1568</v>
      </c>
      <c r="C187" s="105" t="s">
        <v>1569</v>
      </c>
      <c r="D187" s="107" t="s">
        <v>1012</v>
      </c>
      <c r="E187" s="106" t="s">
        <v>1588</v>
      </c>
      <c r="F187" s="107" t="s">
        <v>1589</v>
      </c>
      <c r="G187" s="106" t="s">
        <v>1588</v>
      </c>
      <c r="H187" s="105" t="str">
        <f t="shared" si="5"/>
        <v>青森県三沢市</v>
      </c>
      <c r="I187" t="s">
        <v>1590</v>
      </c>
    </row>
    <row r="188" spans="1:9" x14ac:dyDescent="0.35">
      <c r="A188" s="108" t="str">
        <f t="shared" si="4"/>
        <v>02</v>
      </c>
      <c r="B188" s="107" t="s">
        <v>1568</v>
      </c>
      <c r="C188" s="105" t="s">
        <v>1569</v>
      </c>
      <c r="D188" s="107" t="s">
        <v>1016</v>
      </c>
      <c r="E188" s="106" t="s">
        <v>1591</v>
      </c>
      <c r="F188" s="107" t="s">
        <v>1592</v>
      </c>
      <c r="G188" s="106" t="s">
        <v>1591</v>
      </c>
      <c r="H188" s="105" t="str">
        <f t="shared" si="5"/>
        <v>青森県むつ市</v>
      </c>
      <c r="I188" t="s">
        <v>1593</v>
      </c>
    </row>
    <row r="189" spans="1:9" x14ac:dyDescent="0.35">
      <c r="A189" s="108" t="str">
        <f t="shared" si="4"/>
        <v>02</v>
      </c>
      <c r="B189" s="107" t="s">
        <v>1568</v>
      </c>
      <c r="C189" s="105" t="s">
        <v>1569</v>
      </c>
      <c r="D189" s="107" t="s">
        <v>1020</v>
      </c>
      <c r="E189" s="106" t="s">
        <v>1594</v>
      </c>
      <c r="F189" s="107" t="s">
        <v>1595</v>
      </c>
      <c r="G189" s="106" t="s">
        <v>1594</v>
      </c>
      <c r="H189" s="105" t="str">
        <f t="shared" si="5"/>
        <v>青森県平内町</v>
      </c>
      <c r="I189" t="s">
        <v>1596</v>
      </c>
    </row>
    <row r="190" spans="1:9" x14ac:dyDescent="0.35">
      <c r="A190" s="108" t="str">
        <f t="shared" si="4"/>
        <v>02</v>
      </c>
      <c r="B190" s="107" t="s">
        <v>1568</v>
      </c>
      <c r="C190" s="105" t="s">
        <v>1569</v>
      </c>
      <c r="D190" s="107" t="s">
        <v>1028</v>
      </c>
      <c r="E190" s="106" t="s">
        <v>1597</v>
      </c>
      <c r="F190" s="107" t="s">
        <v>1598</v>
      </c>
      <c r="G190" s="106" t="s">
        <v>1597</v>
      </c>
      <c r="H190" s="105" t="str">
        <f t="shared" si="5"/>
        <v>青森県今別町</v>
      </c>
      <c r="I190" t="s">
        <v>1599</v>
      </c>
    </row>
    <row r="191" spans="1:9" x14ac:dyDescent="0.35">
      <c r="A191" s="108" t="str">
        <f t="shared" si="4"/>
        <v>02</v>
      </c>
      <c r="B191" s="107" t="s">
        <v>1568</v>
      </c>
      <c r="C191" s="105" t="s">
        <v>1569</v>
      </c>
      <c r="D191" s="107" t="s">
        <v>1032</v>
      </c>
      <c r="E191" s="106" t="s">
        <v>1600</v>
      </c>
      <c r="F191" s="107" t="s">
        <v>1601</v>
      </c>
      <c r="G191" s="106" t="s">
        <v>1600</v>
      </c>
      <c r="H191" s="105" t="str">
        <f t="shared" si="5"/>
        <v>青森県蓬田村</v>
      </c>
      <c r="I191" t="s">
        <v>1602</v>
      </c>
    </row>
    <row r="192" spans="1:9" x14ac:dyDescent="0.35">
      <c r="A192" s="108" t="str">
        <f t="shared" si="4"/>
        <v>02</v>
      </c>
      <c r="B192" s="107" t="s">
        <v>1568</v>
      </c>
      <c r="C192" s="105" t="s">
        <v>1569</v>
      </c>
      <c r="D192" s="107" t="s">
        <v>1044</v>
      </c>
      <c r="E192" s="106" t="s">
        <v>1603</v>
      </c>
      <c r="F192" s="107" t="s">
        <v>1604</v>
      </c>
      <c r="G192" s="106" t="s">
        <v>1603</v>
      </c>
      <c r="H192" s="105" t="str">
        <f t="shared" si="5"/>
        <v>青森県鰺ヶ沢町</v>
      </c>
      <c r="I192" t="s">
        <v>1605</v>
      </c>
    </row>
    <row r="193" spans="1:9" x14ac:dyDescent="0.35">
      <c r="A193" s="108" t="str">
        <f t="shared" si="4"/>
        <v>02</v>
      </c>
      <c r="B193" s="107" t="s">
        <v>1568</v>
      </c>
      <c r="C193" s="105" t="s">
        <v>1569</v>
      </c>
      <c r="D193" s="107" t="s">
        <v>1052</v>
      </c>
      <c r="E193" s="106" t="s">
        <v>1606</v>
      </c>
      <c r="F193" s="107" t="s">
        <v>1607</v>
      </c>
      <c r="G193" s="106" t="s">
        <v>1606</v>
      </c>
      <c r="H193" s="105" t="str">
        <f t="shared" si="5"/>
        <v>青森県深浦町</v>
      </c>
      <c r="I193" t="s">
        <v>1608</v>
      </c>
    </row>
    <row r="194" spans="1:9" x14ac:dyDescent="0.35">
      <c r="A194" s="108" t="str">
        <f t="shared" ref="A194:A257" si="6">MID(B194+100,2,2)</f>
        <v>02</v>
      </c>
      <c r="B194" s="107" t="s">
        <v>1568</v>
      </c>
      <c r="C194" s="105" t="s">
        <v>1569</v>
      </c>
      <c r="D194" s="107" t="s">
        <v>1084</v>
      </c>
      <c r="E194" s="106" t="s">
        <v>1609</v>
      </c>
      <c r="F194" s="107" t="s">
        <v>1610</v>
      </c>
      <c r="G194" s="106" t="s">
        <v>1609</v>
      </c>
      <c r="H194" s="105" t="str">
        <f t="shared" ref="H194:H257" si="7">C194&amp;E194</f>
        <v>青森県西目屋村</v>
      </c>
      <c r="I194" t="s">
        <v>1611</v>
      </c>
    </row>
    <row r="195" spans="1:9" x14ac:dyDescent="0.35">
      <c r="A195" s="108" t="str">
        <f t="shared" si="6"/>
        <v>02</v>
      </c>
      <c r="B195" s="107" t="s">
        <v>1568</v>
      </c>
      <c r="C195" s="105" t="s">
        <v>1569</v>
      </c>
      <c r="D195" s="107" t="s">
        <v>1088</v>
      </c>
      <c r="E195" s="106" t="s">
        <v>1612</v>
      </c>
      <c r="F195" s="107" t="s">
        <v>1613</v>
      </c>
      <c r="G195" s="106" t="s">
        <v>1612</v>
      </c>
      <c r="H195" s="105" t="str">
        <f t="shared" si="7"/>
        <v>青森県藤崎町</v>
      </c>
      <c r="I195" t="s">
        <v>1614</v>
      </c>
    </row>
    <row r="196" spans="1:9" x14ac:dyDescent="0.35">
      <c r="A196" s="108" t="str">
        <f t="shared" si="6"/>
        <v>02</v>
      </c>
      <c r="B196" s="107" t="s">
        <v>1568</v>
      </c>
      <c r="C196" s="105" t="s">
        <v>1569</v>
      </c>
      <c r="D196" s="107" t="s">
        <v>1615</v>
      </c>
      <c r="E196" s="106" t="s">
        <v>1616</v>
      </c>
      <c r="F196" s="107" t="s">
        <v>1617</v>
      </c>
      <c r="G196" s="106" t="s">
        <v>1616</v>
      </c>
      <c r="H196" s="105" t="str">
        <f t="shared" si="7"/>
        <v>青森県大鰐町</v>
      </c>
      <c r="I196" t="s">
        <v>1618</v>
      </c>
    </row>
    <row r="197" spans="1:9" x14ac:dyDescent="0.35">
      <c r="A197" s="108" t="str">
        <f t="shared" si="6"/>
        <v>02</v>
      </c>
      <c r="B197" s="107" t="s">
        <v>1568</v>
      </c>
      <c r="C197" s="105" t="s">
        <v>1569</v>
      </c>
      <c r="D197" s="107" t="s">
        <v>1619</v>
      </c>
      <c r="E197" s="106" t="s">
        <v>1620</v>
      </c>
      <c r="F197" s="107" t="s">
        <v>1621</v>
      </c>
      <c r="G197" s="106" t="s">
        <v>1620</v>
      </c>
      <c r="H197" s="105" t="str">
        <f t="shared" si="7"/>
        <v>青森県田舎館村</v>
      </c>
      <c r="I197" t="s">
        <v>1622</v>
      </c>
    </row>
    <row r="198" spans="1:9" x14ac:dyDescent="0.35">
      <c r="A198" s="108" t="str">
        <f t="shared" si="6"/>
        <v>02</v>
      </c>
      <c r="B198" s="107" t="s">
        <v>1568</v>
      </c>
      <c r="C198" s="105" t="s">
        <v>1569</v>
      </c>
      <c r="D198" s="107" t="s">
        <v>1112</v>
      </c>
      <c r="E198" s="106" t="s">
        <v>1623</v>
      </c>
      <c r="F198" s="107" t="s">
        <v>1624</v>
      </c>
      <c r="G198" s="106" t="s">
        <v>1623</v>
      </c>
      <c r="H198" s="105" t="str">
        <f t="shared" si="7"/>
        <v>青森県板柳町</v>
      </c>
      <c r="I198" t="s">
        <v>1625</v>
      </c>
    </row>
    <row r="199" spans="1:9" x14ac:dyDescent="0.35">
      <c r="A199" s="108" t="str">
        <f t="shared" si="6"/>
        <v>02</v>
      </c>
      <c r="B199" s="107" t="s">
        <v>1568</v>
      </c>
      <c r="C199" s="105" t="s">
        <v>1569</v>
      </c>
      <c r="D199" s="107" t="s">
        <v>1120</v>
      </c>
      <c r="E199" s="106" t="s">
        <v>1626</v>
      </c>
      <c r="F199" s="107" t="s">
        <v>1627</v>
      </c>
      <c r="G199" s="106" t="s">
        <v>1626</v>
      </c>
      <c r="H199" s="105" t="str">
        <f t="shared" si="7"/>
        <v>青森県中泊町</v>
      </c>
      <c r="I199" t="s">
        <v>1628</v>
      </c>
    </row>
    <row r="200" spans="1:9" x14ac:dyDescent="0.35">
      <c r="A200" s="108" t="str">
        <f t="shared" si="6"/>
        <v>02</v>
      </c>
      <c r="B200" s="107" t="s">
        <v>1568</v>
      </c>
      <c r="C200" s="105" t="s">
        <v>1569</v>
      </c>
      <c r="D200" s="107" t="s">
        <v>1124</v>
      </c>
      <c r="E200" s="106" t="s">
        <v>1629</v>
      </c>
      <c r="F200" s="107" t="s">
        <v>1630</v>
      </c>
      <c r="G200" s="106" t="s">
        <v>1629</v>
      </c>
      <c r="H200" s="105" t="str">
        <f t="shared" si="7"/>
        <v>青森県鶴田町</v>
      </c>
      <c r="I200" t="s">
        <v>1631</v>
      </c>
    </row>
    <row r="201" spans="1:9" x14ac:dyDescent="0.35">
      <c r="A201" s="108" t="str">
        <f t="shared" si="6"/>
        <v>02</v>
      </c>
      <c r="B201" s="107" t="s">
        <v>1568</v>
      </c>
      <c r="C201" s="105" t="s">
        <v>1569</v>
      </c>
      <c r="D201" s="107" t="s">
        <v>1128</v>
      </c>
      <c r="E201" s="106" t="s">
        <v>1632</v>
      </c>
      <c r="F201" s="107" t="s">
        <v>1633</v>
      </c>
      <c r="G201" s="106" t="s">
        <v>1632</v>
      </c>
      <c r="H201" s="105" t="str">
        <f t="shared" si="7"/>
        <v>青森県野辺地町</v>
      </c>
      <c r="I201" t="s">
        <v>1634</v>
      </c>
    </row>
    <row r="202" spans="1:9" x14ac:dyDescent="0.35">
      <c r="A202" s="108" t="str">
        <f t="shared" si="6"/>
        <v>02</v>
      </c>
      <c r="B202" s="107" t="s">
        <v>1568</v>
      </c>
      <c r="C202" s="105" t="s">
        <v>1569</v>
      </c>
      <c r="D202" s="107" t="s">
        <v>1132</v>
      </c>
      <c r="E202" s="106" t="s">
        <v>1635</v>
      </c>
      <c r="F202" s="107" t="s">
        <v>1636</v>
      </c>
      <c r="G202" s="106" t="s">
        <v>1635</v>
      </c>
      <c r="H202" s="105" t="str">
        <f t="shared" si="7"/>
        <v>青森県七戸町</v>
      </c>
      <c r="I202" t="s">
        <v>1637</v>
      </c>
    </row>
    <row r="203" spans="1:9" x14ac:dyDescent="0.35">
      <c r="A203" s="108" t="str">
        <f t="shared" si="6"/>
        <v>02</v>
      </c>
      <c r="B203" s="107" t="s">
        <v>1568</v>
      </c>
      <c r="C203" s="105" t="s">
        <v>1569</v>
      </c>
      <c r="D203" s="107" t="s">
        <v>1144</v>
      </c>
      <c r="E203" s="106" t="s">
        <v>1638</v>
      </c>
      <c r="F203" s="107" t="s">
        <v>1639</v>
      </c>
      <c r="G203" s="106" t="s">
        <v>1638</v>
      </c>
      <c r="H203" s="105" t="str">
        <f t="shared" si="7"/>
        <v>青森県六戸町</v>
      </c>
      <c r="I203" t="s">
        <v>1640</v>
      </c>
    </row>
    <row r="204" spans="1:9" x14ac:dyDescent="0.35">
      <c r="A204" s="108" t="str">
        <f t="shared" si="6"/>
        <v>02</v>
      </c>
      <c r="B204" s="107" t="s">
        <v>1568</v>
      </c>
      <c r="C204" s="105" t="s">
        <v>1569</v>
      </c>
      <c r="D204" s="107" t="s">
        <v>1641</v>
      </c>
      <c r="E204" s="106" t="s">
        <v>1642</v>
      </c>
      <c r="F204" s="107" t="s">
        <v>1643</v>
      </c>
      <c r="G204" s="106" t="s">
        <v>1642</v>
      </c>
      <c r="H204" s="105" t="str">
        <f t="shared" si="7"/>
        <v>青森県横浜町</v>
      </c>
      <c r="I204" t="s">
        <v>1644</v>
      </c>
    </row>
    <row r="205" spans="1:9" x14ac:dyDescent="0.35">
      <c r="A205" s="108" t="str">
        <f t="shared" si="6"/>
        <v>02</v>
      </c>
      <c r="B205" s="107" t="s">
        <v>1568</v>
      </c>
      <c r="C205" s="105" t="s">
        <v>1569</v>
      </c>
      <c r="D205" s="107" t="s">
        <v>1645</v>
      </c>
      <c r="E205" s="106" t="s">
        <v>1646</v>
      </c>
      <c r="F205" s="107" t="s">
        <v>1647</v>
      </c>
      <c r="G205" s="106" t="s">
        <v>1646</v>
      </c>
      <c r="H205" s="105" t="str">
        <f t="shared" si="7"/>
        <v>青森県東北町</v>
      </c>
      <c r="I205" t="s">
        <v>1648</v>
      </c>
    </row>
    <row r="206" spans="1:9" x14ac:dyDescent="0.35">
      <c r="A206" s="108" t="str">
        <f t="shared" si="6"/>
        <v>02</v>
      </c>
      <c r="B206" s="107" t="s">
        <v>1568</v>
      </c>
      <c r="C206" s="105" t="s">
        <v>1569</v>
      </c>
      <c r="D206" s="107" t="s">
        <v>1649</v>
      </c>
      <c r="E206" s="106" t="s">
        <v>1650</v>
      </c>
      <c r="F206" s="107" t="s">
        <v>1651</v>
      </c>
      <c r="G206" s="106" t="s">
        <v>1650</v>
      </c>
      <c r="H206" s="105" t="str">
        <f t="shared" si="7"/>
        <v>青森県六ヶ所村</v>
      </c>
      <c r="I206" t="s">
        <v>1652</v>
      </c>
    </row>
    <row r="207" spans="1:9" x14ac:dyDescent="0.35">
      <c r="A207" s="108" t="str">
        <f t="shared" si="6"/>
        <v>02</v>
      </c>
      <c r="B207" s="107" t="s">
        <v>1568</v>
      </c>
      <c r="C207" s="105" t="s">
        <v>1569</v>
      </c>
      <c r="D207" s="107" t="s">
        <v>1156</v>
      </c>
      <c r="E207" s="106" t="s">
        <v>1653</v>
      </c>
      <c r="F207" s="107" t="s">
        <v>1654</v>
      </c>
      <c r="G207" s="106" t="s">
        <v>1653</v>
      </c>
      <c r="H207" s="105" t="str">
        <f t="shared" si="7"/>
        <v>青森県大間町</v>
      </c>
      <c r="I207" t="s">
        <v>1655</v>
      </c>
    </row>
    <row r="208" spans="1:9" x14ac:dyDescent="0.35">
      <c r="A208" s="108" t="str">
        <f t="shared" si="6"/>
        <v>02</v>
      </c>
      <c r="B208" s="107" t="s">
        <v>1568</v>
      </c>
      <c r="C208" s="105" t="s">
        <v>1569</v>
      </c>
      <c r="D208" s="107" t="s">
        <v>1160</v>
      </c>
      <c r="E208" s="106" t="s">
        <v>1656</v>
      </c>
      <c r="F208" s="107" t="s">
        <v>1657</v>
      </c>
      <c r="G208" s="106" t="s">
        <v>1656</v>
      </c>
      <c r="H208" s="105" t="str">
        <f t="shared" si="7"/>
        <v>青森県東通村</v>
      </c>
      <c r="I208" t="s">
        <v>1658</v>
      </c>
    </row>
    <row r="209" spans="1:9" x14ac:dyDescent="0.35">
      <c r="A209" s="108" t="str">
        <f t="shared" si="6"/>
        <v>02</v>
      </c>
      <c r="B209" s="107" t="s">
        <v>1568</v>
      </c>
      <c r="C209" s="105" t="s">
        <v>1569</v>
      </c>
      <c r="D209" s="107" t="s">
        <v>1164</v>
      </c>
      <c r="E209" s="106" t="s">
        <v>1659</v>
      </c>
      <c r="F209" s="107" t="s">
        <v>1660</v>
      </c>
      <c r="G209" s="106" t="s">
        <v>1659</v>
      </c>
      <c r="H209" s="105" t="str">
        <f t="shared" si="7"/>
        <v>青森県風間浦村</v>
      </c>
      <c r="I209" t="s">
        <v>1661</v>
      </c>
    </row>
    <row r="210" spans="1:9" x14ac:dyDescent="0.35">
      <c r="A210" s="108" t="str">
        <f t="shared" si="6"/>
        <v>02</v>
      </c>
      <c r="B210" s="107" t="s">
        <v>1568</v>
      </c>
      <c r="C210" s="105" t="s">
        <v>1569</v>
      </c>
      <c r="D210" s="107" t="s">
        <v>1168</v>
      </c>
      <c r="E210" s="106" t="s">
        <v>1662</v>
      </c>
      <c r="F210" s="107" t="s">
        <v>1663</v>
      </c>
      <c r="G210" s="106" t="s">
        <v>1662</v>
      </c>
      <c r="H210" s="105" t="str">
        <f t="shared" si="7"/>
        <v>青森県佐井村</v>
      </c>
      <c r="I210" t="s">
        <v>1664</v>
      </c>
    </row>
    <row r="211" spans="1:9" x14ac:dyDescent="0.35">
      <c r="A211" s="108" t="str">
        <f t="shared" si="6"/>
        <v>02</v>
      </c>
      <c r="B211" s="107" t="s">
        <v>1568</v>
      </c>
      <c r="C211" s="105" t="s">
        <v>1569</v>
      </c>
      <c r="D211" s="107" t="s">
        <v>1176</v>
      </c>
      <c r="E211" s="106" t="s">
        <v>1665</v>
      </c>
      <c r="F211" s="107" t="s">
        <v>1666</v>
      </c>
      <c r="G211" s="106" t="s">
        <v>1665</v>
      </c>
      <c r="H211" s="105" t="str">
        <f t="shared" si="7"/>
        <v>青森県三戸町</v>
      </c>
      <c r="I211" t="s">
        <v>1667</v>
      </c>
    </row>
    <row r="212" spans="1:9" x14ac:dyDescent="0.35">
      <c r="A212" s="108" t="str">
        <f t="shared" si="6"/>
        <v>02</v>
      </c>
      <c r="B212" s="107" t="s">
        <v>1568</v>
      </c>
      <c r="C212" s="105" t="s">
        <v>1569</v>
      </c>
      <c r="D212" s="107" t="s">
        <v>1180</v>
      </c>
      <c r="E212" s="106" t="s">
        <v>1668</v>
      </c>
      <c r="F212" s="107" t="s">
        <v>1669</v>
      </c>
      <c r="G212" s="106" t="s">
        <v>1668</v>
      </c>
      <c r="H212" s="105" t="str">
        <f t="shared" si="7"/>
        <v>青森県五戸町</v>
      </c>
      <c r="I212" t="s">
        <v>1670</v>
      </c>
    </row>
    <row r="213" spans="1:9" x14ac:dyDescent="0.35">
      <c r="A213" s="108" t="str">
        <f t="shared" si="6"/>
        <v>02</v>
      </c>
      <c r="B213" s="107" t="s">
        <v>1568</v>
      </c>
      <c r="C213" s="105" t="s">
        <v>1569</v>
      </c>
      <c r="D213" s="107" t="s">
        <v>1671</v>
      </c>
      <c r="E213" s="106" t="s">
        <v>1672</v>
      </c>
      <c r="F213" s="107" t="s">
        <v>1673</v>
      </c>
      <c r="G213" s="106" t="s">
        <v>1672</v>
      </c>
      <c r="H213" s="105" t="str">
        <f t="shared" si="7"/>
        <v>青森県田子町</v>
      </c>
      <c r="I213" t="s">
        <v>1674</v>
      </c>
    </row>
    <row r="214" spans="1:9" x14ac:dyDescent="0.35">
      <c r="A214" s="108" t="str">
        <f t="shared" si="6"/>
        <v>02</v>
      </c>
      <c r="B214" s="107" t="s">
        <v>1568</v>
      </c>
      <c r="C214" s="105" t="s">
        <v>1569</v>
      </c>
      <c r="D214" s="107" t="s">
        <v>1184</v>
      </c>
      <c r="E214" s="106" t="s">
        <v>1675</v>
      </c>
      <c r="F214" s="107" t="s">
        <v>1676</v>
      </c>
      <c r="G214" s="106" t="s">
        <v>1675</v>
      </c>
      <c r="H214" s="105" t="str">
        <f t="shared" si="7"/>
        <v>青森県南部町</v>
      </c>
      <c r="I214" t="s">
        <v>1677</v>
      </c>
    </row>
    <row r="215" spans="1:9" x14ac:dyDescent="0.35">
      <c r="A215" s="108" t="str">
        <f t="shared" si="6"/>
        <v>02</v>
      </c>
      <c r="B215" s="107" t="s">
        <v>1568</v>
      </c>
      <c r="C215" s="105" t="s">
        <v>1569</v>
      </c>
      <c r="D215" s="107" t="s">
        <v>1678</v>
      </c>
      <c r="E215" s="106" t="s">
        <v>1679</v>
      </c>
      <c r="F215" s="107" t="s">
        <v>1680</v>
      </c>
      <c r="G215" s="106" t="s">
        <v>1679</v>
      </c>
      <c r="H215" s="105" t="str">
        <f t="shared" si="7"/>
        <v>青森県階上町</v>
      </c>
      <c r="I215" t="s">
        <v>1681</v>
      </c>
    </row>
    <row r="216" spans="1:9" x14ac:dyDescent="0.35">
      <c r="A216" s="108" t="str">
        <f t="shared" si="6"/>
        <v>02</v>
      </c>
      <c r="B216" s="107" t="s">
        <v>1568</v>
      </c>
      <c r="C216" s="105" t="s">
        <v>1569</v>
      </c>
      <c r="D216" s="107" t="s">
        <v>1196</v>
      </c>
      <c r="E216" s="106" t="s">
        <v>1682</v>
      </c>
      <c r="F216" s="107" t="s">
        <v>1683</v>
      </c>
      <c r="G216" s="106" t="s">
        <v>1682</v>
      </c>
      <c r="H216" s="105" t="str">
        <f t="shared" si="7"/>
        <v>青森県新郷村</v>
      </c>
      <c r="I216" t="s">
        <v>1684</v>
      </c>
    </row>
    <row r="217" spans="1:9" x14ac:dyDescent="0.35">
      <c r="A217" s="108" t="str">
        <f t="shared" si="6"/>
        <v>02</v>
      </c>
      <c r="B217" s="107" t="s">
        <v>1568</v>
      </c>
      <c r="C217" s="105" t="s">
        <v>1569</v>
      </c>
      <c r="D217" s="107" t="s">
        <v>1685</v>
      </c>
      <c r="E217" s="106" t="s">
        <v>1686</v>
      </c>
      <c r="F217" s="107" t="s">
        <v>1687</v>
      </c>
      <c r="G217" s="106" t="s">
        <v>1686</v>
      </c>
      <c r="H217" s="105" t="str">
        <f t="shared" si="7"/>
        <v>青森県つがる市</v>
      </c>
      <c r="I217" t="s">
        <v>1688</v>
      </c>
    </row>
    <row r="218" spans="1:9" x14ac:dyDescent="0.35">
      <c r="A218" s="108" t="str">
        <f t="shared" si="6"/>
        <v>02</v>
      </c>
      <c r="B218" s="107" t="s">
        <v>1568</v>
      </c>
      <c r="C218" s="105" t="s">
        <v>1569</v>
      </c>
      <c r="D218" s="107" t="s">
        <v>1689</v>
      </c>
      <c r="E218" s="106" t="s">
        <v>1690</v>
      </c>
      <c r="F218" s="107" t="s">
        <v>1691</v>
      </c>
      <c r="G218" s="106" t="s">
        <v>1690</v>
      </c>
      <c r="H218" s="105" t="str">
        <f t="shared" si="7"/>
        <v>青森県外ヶ浜町</v>
      </c>
      <c r="I218" t="s">
        <v>1692</v>
      </c>
    </row>
    <row r="219" spans="1:9" x14ac:dyDescent="0.35">
      <c r="A219" s="108" t="str">
        <f t="shared" si="6"/>
        <v>02</v>
      </c>
      <c r="B219" s="107" t="s">
        <v>1568</v>
      </c>
      <c r="C219" s="105" t="s">
        <v>1569</v>
      </c>
      <c r="D219" s="107" t="s">
        <v>1693</v>
      </c>
      <c r="E219" s="106" t="s">
        <v>1694</v>
      </c>
      <c r="F219" s="107" t="s">
        <v>1695</v>
      </c>
      <c r="G219" s="106" t="s">
        <v>1694</v>
      </c>
      <c r="H219" s="105" t="str">
        <f t="shared" si="7"/>
        <v>青森県平川市</v>
      </c>
      <c r="I219" t="s">
        <v>1696</v>
      </c>
    </row>
    <row r="220" spans="1:9" x14ac:dyDescent="0.35">
      <c r="A220" s="108" t="str">
        <f t="shared" si="6"/>
        <v>02</v>
      </c>
      <c r="B220" s="107" t="s">
        <v>1568</v>
      </c>
      <c r="C220" s="105" t="s">
        <v>1569</v>
      </c>
      <c r="D220" s="107" t="s">
        <v>1697</v>
      </c>
      <c r="E220" s="106" t="s">
        <v>1698</v>
      </c>
      <c r="F220" s="107" t="s">
        <v>1699</v>
      </c>
      <c r="G220" s="106" t="s">
        <v>1698</v>
      </c>
      <c r="H220" s="105" t="str">
        <f t="shared" si="7"/>
        <v>青森県おいらせ町</v>
      </c>
      <c r="I220" t="s">
        <v>1700</v>
      </c>
    </row>
    <row r="221" spans="1:9" x14ac:dyDescent="0.35">
      <c r="A221" s="108" t="str">
        <f t="shared" si="6"/>
        <v>03</v>
      </c>
      <c r="B221" s="107" t="s">
        <v>1701</v>
      </c>
      <c r="C221" s="105" t="s">
        <v>1702</v>
      </c>
      <c r="D221" s="107" t="s">
        <v>988</v>
      </c>
      <c r="E221" s="106" t="s">
        <v>1703</v>
      </c>
      <c r="F221" s="107" t="s">
        <v>1704</v>
      </c>
      <c r="G221" s="106" t="s">
        <v>1703</v>
      </c>
      <c r="H221" s="105" t="str">
        <f t="shared" si="7"/>
        <v>岩手県盛岡市</v>
      </c>
      <c r="I221" t="s">
        <v>1705</v>
      </c>
    </row>
    <row r="222" spans="1:9" x14ac:dyDescent="0.35">
      <c r="A222" s="108" t="str">
        <f t="shared" si="6"/>
        <v>03</v>
      </c>
      <c r="B222" s="107" t="s">
        <v>1701</v>
      </c>
      <c r="C222" s="105" t="s">
        <v>1702</v>
      </c>
      <c r="D222" s="107" t="s">
        <v>992</v>
      </c>
      <c r="E222" s="106" t="s">
        <v>1706</v>
      </c>
      <c r="F222" s="107" t="s">
        <v>1707</v>
      </c>
      <c r="G222" s="106" t="s">
        <v>1706</v>
      </c>
      <c r="H222" s="105" t="str">
        <f t="shared" si="7"/>
        <v>岩手県宮古市</v>
      </c>
      <c r="I222" t="s">
        <v>1708</v>
      </c>
    </row>
    <row r="223" spans="1:9" x14ac:dyDescent="0.35">
      <c r="A223" s="108" t="str">
        <f t="shared" si="6"/>
        <v>03</v>
      </c>
      <c r="B223" s="107" t="s">
        <v>1701</v>
      </c>
      <c r="C223" s="105" t="s">
        <v>1702</v>
      </c>
      <c r="D223" s="107" t="s">
        <v>996</v>
      </c>
      <c r="E223" s="106" t="s">
        <v>1709</v>
      </c>
      <c r="F223" s="107" t="s">
        <v>1710</v>
      </c>
      <c r="G223" s="106" t="s">
        <v>1709</v>
      </c>
      <c r="H223" s="105" t="str">
        <f t="shared" si="7"/>
        <v>岩手県大船渡市</v>
      </c>
      <c r="I223" t="s">
        <v>1711</v>
      </c>
    </row>
    <row r="224" spans="1:9" x14ac:dyDescent="0.35">
      <c r="A224" s="108" t="str">
        <f t="shared" si="6"/>
        <v>03</v>
      </c>
      <c r="B224" s="107" t="s">
        <v>1701</v>
      </c>
      <c r="C224" s="105" t="s">
        <v>1702</v>
      </c>
      <c r="D224" s="107" t="s">
        <v>1000</v>
      </c>
      <c r="E224" s="106" t="s">
        <v>1712</v>
      </c>
      <c r="F224" s="107" t="s">
        <v>1713</v>
      </c>
      <c r="G224" s="106" t="s">
        <v>1712</v>
      </c>
      <c r="H224" s="105" t="str">
        <f t="shared" si="7"/>
        <v>岩手県奥州市</v>
      </c>
      <c r="I224" t="s">
        <v>1714</v>
      </c>
    </row>
    <row r="225" spans="1:9" x14ac:dyDescent="0.35">
      <c r="A225" s="108" t="str">
        <f t="shared" si="6"/>
        <v>03</v>
      </c>
      <c r="B225" s="107" t="s">
        <v>1701</v>
      </c>
      <c r="C225" s="105" t="s">
        <v>1702</v>
      </c>
      <c r="D225" s="107" t="s">
        <v>1004</v>
      </c>
      <c r="E225" s="106" t="s">
        <v>1715</v>
      </c>
      <c r="F225" s="107" t="s">
        <v>1716</v>
      </c>
      <c r="G225" s="106" t="s">
        <v>1715</v>
      </c>
      <c r="H225" s="105" t="str">
        <f t="shared" si="7"/>
        <v>岩手県花巻市</v>
      </c>
      <c r="I225" t="s">
        <v>1717</v>
      </c>
    </row>
    <row r="226" spans="1:9" x14ac:dyDescent="0.35">
      <c r="A226" s="108" t="str">
        <f t="shared" si="6"/>
        <v>03</v>
      </c>
      <c r="B226" s="107" t="s">
        <v>1701</v>
      </c>
      <c r="C226" s="105" t="s">
        <v>1702</v>
      </c>
      <c r="D226" s="107" t="s">
        <v>1008</v>
      </c>
      <c r="E226" s="106" t="s">
        <v>1718</v>
      </c>
      <c r="F226" s="107" t="s">
        <v>1719</v>
      </c>
      <c r="G226" s="106" t="s">
        <v>1718</v>
      </c>
      <c r="H226" s="105" t="str">
        <f t="shared" si="7"/>
        <v>岩手県北上市</v>
      </c>
      <c r="I226" t="s">
        <v>1720</v>
      </c>
    </row>
    <row r="227" spans="1:9" x14ac:dyDescent="0.35">
      <c r="A227" s="108" t="str">
        <f t="shared" si="6"/>
        <v>03</v>
      </c>
      <c r="B227" s="107" t="s">
        <v>1701</v>
      </c>
      <c r="C227" s="105" t="s">
        <v>1702</v>
      </c>
      <c r="D227" s="107" t="s">
        <v>1012</v>
      </c>
      <c r="E227" s="106" t="s">
        <v>1721</v>
      </c>
      <c r="F227" s="107" t="s">
        <v>1722</v>
      </c>
      <c r="G227" s="106" t="s">
        <v>1721</v>
      </c>
      <c r="H227" s="105" t="str">
        <f t="shared" si="7"/>
        <v>岩手県久慈市</v>
      </c>
      <c r="I227" t="s">
        <v>1723</v>
      </c>
    </row>
    <row r="228" spans="1:9" x14ac:dyDescent="0.35">
      <c r="A228" s="108" t="str">
        <f t="shared" si="6"/>
        <v>03</v>
      </c>
      <c r="B228" s="107" t="s">
        <v>1701</v>
      </c>
      <c r="C228" s="105" t="s">
        <v>1702</v>
      </c>
      <c r="D228" s="107" t="s">
        <v>1016</v>
      </c>
      <c r="E228" s="106" t="s">
        <v>1724</v>
      </c>
      <c r="F228" s="107" t="s">
        <v>1725</v>
      </c>
      <c r="G228" s="106" t="s">
        <v>1724</v>
      </c>
      <c r="H228" s="105" t="str">
        <f t="shared" si="7"/>
        <v>岩手県遠野市</v>
      </c>
      <c r="I228" t="s">
        <v>1726</v>
      </c>
    </row>
    <row r="229" spans="1:9" x14ac:dyDescent="0.35">
      <c r="A229" s="108" t="str">
        <f t="shared" si="6"/>
        <v>03</v>
      </c>
      <c r="B229" s="107" t="s">
        <v>1701</v>
      </c>
      <c r="C229" s="105" t="s">
        <v>1702</v>
      </c>
      <c r="D229" s="107" t="s">
        <v>1020</v>
      </c>
      <c r="E229" s="106" t="s">
        <v>1727</v>
      </c>
      <c r="F229" s="107" t="s">
        <v>1728</v>
      </c>
      <c r="G229" s="106" t="s">
        <v>1727</v>
      </c>
      <c r="H229" s="105" t="str">
        <f t="shared" si="7"/>
        <v>岩手県一関市</v>
      </c>
      <c r="I229" t="s">
        <v>1729</v>
      </c>
    </row>
    <row r="230" spans="1:9" x14ac:dyDescent="0.35">
      <c r="A230" s="108" t="str">
        <f t="shared" si="6"/>
        <v>03</v>
      </c>
      <c r="B230" s="107" t="s">
        <v>1701</v>
      </c>
      <c r="C230" s="105" t="s">
        <v>1702</v>
      </c>
      <c r="D230" s="107" t="s">
        <v>1024</v>
      </c>
      <c r="E230" s="106" t="s">
        <v>1730</v>
      </c>
      <c r="F230" s="107" t="s">
        <v>1731</v>
      </c>
      <c r="G230" s="106" t="s">
        <v>1730</v>
      </c>
      <c r="H230" s="105" t="str">
        <f t="shared" si="7"/>
        <v>岩手県陸前高田市</v>
      </c>
      <c r="I230" t="s">
        <v>1732</v>
      </c>
    </row>
    <row r="231" spans="1:9" x14ac:dyDescent="0.35">
      <c r="A231" s="108" t="str">
        <f t="shared" si="6"/>
        <v>03</v>
      </c>
      <c r="B231" s="107" t="s">
        <v>1701</v>
      </c>
      <c r="C231" s="105" t="s">
        <v>1702</v>
      </c>
      <c r="D231" s="107" t="s">
        <v>1028</v>
      </c>
      <c r="E231" s="106" t="s">
        <v>1733</v>
      </c>
      <c r="F231" s="107" t="s">
        <v>1734</v>
      </c>
      <c r="G231" s="106" t="s">
        <v>1733</v>
      </c>
      <c r="H231" s="105" t="str">
        <f t="shared" si="7"/>
        <v>岩手県釜石市</v>
      </c>
      <c r="I231" t="s">
        <v>1735</v>
      </c>
    </row>
    <row r="232" spans="1:9" x14ac:dyDescent="0.35">
      <c r="A232" s="108" t="str">
        <f t="shared" si="6"/>
        <v>03</v>
      </c>
      <c r="B232" s="107" t="s">
        <v>1701</v>
      </c>
      <c r="C232" s="105" t="s">
        <v>1702</v>
      </c>
      <c r="D232" s="107" t="s">
        <v>1036</v>
      </c>
      <c r="E232" s="106" t="s">
        <v>1736</v>
      </c>
      <c r="F232" s="107" t="s">
        <v>1737</v>
      </c>
      <c r="G232" s="106" t="s">
        <v>1736</v>
      </c>
      <c r="H232" s="105" t="str">
        <f t="shared" si="7"/>
        <v>岩手県二戸市</v>
      </c>
      <c r="I232" t="s">
        <v>1738</v>
      </c>
    </row>
    <row r="233" spans="1:9" x14ac:dyDescent="0.35">
      <c r="A233" s="108" t="str">
        <f t="shared" si="6"/>
        <v>03</v>
      </c>
      <c r="B233" s="107" t="s">
        <v>1701</v>
      </c>
      <c r="C233" s="105" t="s">
        <v>1702</v>
      </c>
      <c r="D233" s="107" t="s">
        <v>1040</v>
      </c>
      <c r="E233" s="106" t="s">
        <v>1739</v>
      </c>
      <c r="F233" s="107" t="s">
        <v>1740</v>
      </c>
      <c r="G233" s="106" t="s">
        <v>1739</v>
      </c>
      <c r="H233" s="105" t="str">
        <f t="shared" si="7"/>
        <v>岩手県雫石町</v>
      </c>
      <c r="I233" t="s">
        <v>1741</v>
      </c>
    </row>
    <row r="234" spans="1:9" x14ac:dyDescent="0.35">
      <c r="A234" s="108" t="str">
        <f t="shared" si="6"/>
        <v>03</v>
      </c>
      <c r="B234" s="107" t="s">
        <v>1701</v>
      </c>
      <c r="C234" s="105" t="s">
        <v>1702</v>
      </c>
      <c r="D234" s="107" t="s">
        <v>1044</v>
      </c>
      <c r="E234" s="106" t="s">
        <v>1742</v>
      </c>
      <c r="F234" s="107" t="s">
        <v>1743</v>
      </c>
      <c r="G234" s="106" t="s">
        <v>1742</v>
      </c>
      <c r="H234" s="105" t="str">
        <f t="shared" si="7"/>
        <v>岩手県葛巻町</v>
      </c>
      <c r="I234" t="s">
        <v>1744</v>
      </c>
    </row>
    <row r="235" spans="1:9" x14ac:dyDescent="0.35">
      <c r="A235" s="108" t="str">
        <f t="shared" si="6"/>
        <v>03</v>
      </c>
      <c r="B235" s="107" t="s">
        <v>1701</v>
      </c>
      <c r="C235" s="105" t="s">
        <v>1702</v>
      </c>
      <c r="D235" s="107" t="s">
        <v>1048</v>
      </c>
      <c r="E235" s="106" t="s">
        <v>1745</v>
      </c>
      <c r="F235" s="107" t="s">
        <v>1746</v>
      </c>
      <c r="G235" s="106" t="s">
        <v>1745</v>
      </c>
      <c r="H235" s="105" t="str">
        <f t="shared" si="7"/>
        <v>岩手県岩手町</v>
      </c>
      <c r="I235" t="s">
        <v>1747</v>
      </c>
    </row>
    <row r="236" spans="1:9" x14ac:dyDescent="0.35">
      <c r="A236" s="108" t="str">
        <f t="shared" si="6"/>
        <v>03</v>
      </c>
      <c r="B236" s="107" t="s">
        <v>1701</v>
      </c>
      <c r="C236" s="105" t="s">
        <v>1702</v>
      </c>
      <c r="D236" s="107" t="s">
        <v>1052</v>
      </c>
      <c r="E236" s="106" t="s">
        <v>1748</v>
      </c>
      <c r="F236" s="107" t="s">
        <v>1749</v>
      </c>
      <c r="G236" s="106" t="s">
        <v>1748</v>
      </c>
      <c r="H236" s="105" t="str">
        <f t="shared" si="7"/>
        <v>岩手県八幡平市</v>
      </c>
      <c r="I236" t="s">
        <v>1750</v>
      </c>
    </row>
    <row r="237" spans="1:9" x14ac:dyDescent="0.35">
      <c r="A237" s="108" t="str">
        <f t="shared" si="6"/>
        <v>03</v>
      </c>
      <c r="B237" s="107" t="s">
        <v>1701</v>
      </c>
      <c r="C237" s="105" t="s">
        <v>1702</v>
      </c>
      <c r="D237" s="107" t="s">
        <v>1056</v>
      </c>
      <c r="E237" s="106" t="s">
        <v>1751</v>
      </c>
      <c r="F237" s="107" t="s">
        <v>1752</v>
      </c>
      <c r="G237" s="106" t="s">
        <v>1751</v>
      </c>
      <c r="H237" s="105" t="str">
        <f t="shared" si="7"/>
        <v>岩手県滝沢市</v>
      </c>
      <c r="I237" t="s">
        <v>1753</v>
      </c>
    </row>
    <row r="238" spans="1:9" x14ac:dyDescent="0.35">
      <c r="A238" s="108" t="str">
        <f t="shared" si="6"/>
        <v>03</v>
      </c>
      <c r="B238" s="107" t="s">
        <v>1701</v>
      </c>
      <c r="C238" s="105" t="s">
        <v>1702</v>
      </c>
      <c r="D238" s="107" t="s">
        <v>1068</v>
      </c>
      <c r="E238" s="106" t="s">
        <v>1754</v>
      </c>
      <c r="F238" s="107" t="s">
        <v>1755</v>
      </c>
      <c r="G238" s="106" t="s">
        <v>1754</v>
      </c>
      <c r="H238" s="105" t="str">
        <f t="shared" si="7"/>
        <v>岩手県紫波町</v>
      </c>
      <c r="I238" t="s">
        <v>1756</v>
      </c>
    </row>
    <row r="239" spans="1:9" x14ac:dyDescent="0.35">
      <c r="A239" s="108" t="str">
        <f t="shared" si="6"/>
        <v>03</v>
      </c>
      <c r="B239" s="107" t="s">
        <v>1701</v>
      </c>
      <c r="C239" s="105" t="s">
        <v>1702</v>
      </c>
      <c r="D239" s="107" t="s">
        <v>1072</v>
      </c>
      <c r="E239" s="106" t="s">
        <v>1757</v>
      </c>
      <c r="F239" s="107" t="s">
        <v>1758</v>
      </c>
      <c r="G239" s="106" t="s">
        <v>1757</v>
      </c>
      <c r="H239" s="105" t="str">
        <f t="shared" si="7"/>
        <v>岩手県矢巾町</v>
      </c>
      <c r="I239" t="s">
        <v>1759</v>
      </c>
    </row>
    <row r="240" spans="1:9" x14ac:dyDescent="0.35">
      <c r="A240" s="108" t="str">
        <f t="shared" si="6"/>
        <v>03</v>
      </c>
      <c r="B240" s="107" t="s">
        <v>1701</v>
      </c>
      <c r="C240" s="105" t="s">
        <v>1702</v>
      </c>
      <c r="D240" s="107" t="s">
        <v>1100</v>
      </c>
      <c r="E240" s="106" t="s">
        <v>1760</v>
      </c>
      <c r="F240" s="107" t="s">
        <v>1761</v>
      </c>
      <c r="G240" s="106" t="s">
        <v>1760</v>
      </c>
      <c r="H240" s="105" t="str">
        <f t="shared" si="7"/>
        <v>岩手県西和賀町</v>
      </c>
      <c r="I240" t="s">
        <v>1762</v>
      </c>
    </row>
    <row r="241" spans="1:9" x14ac:dyDescent="0.35">
      <c r="A241" s="108" t="str">
        <f t="shared" si="6"/>
        <v>03</v>
      </c>
      <c r="B241" s="107" t="s">
        <v>1701</v>
      </c>
      <c r="C241" s="105" t="s">
        <v>1702</v>
      </c>
      <c r="D241" s="107" t="s">
        <v>1104</v>
      </c>
      <c r="E241" s="106" t="s">
        <v>1763</v>
      </c>
      <c r="F241" s="107" t="s">
        <v>1764</v>
      </c>
      <c r="G241" s="106" t="s">
        <v>1763</v>
      </c>
      <c r="H241" s="105" t="str">
        <f t="shared" si="7"/>
        <v>岩手県金ヶ崎町</v>
      </c>
      <c r="I241" t="s">
        <v>1765</v>
      </c>
    </row>
    <row r="242" spans="1:9" x14ac:dyDescent="0.35">
      <c r="A242" s="108" t="str">
        <f t="shared" si="6"/>
        <v>03</v>
      </c>
      <c r="B242" s="107" t="s">
        <v>1701</v>
      </c>
      <c r="C242" s="105" t="s">
        <v>1702</v>
      </c>
      <c r="D242" s="107" t="s">
        <v>1120</v>
      </c>
      <c r="E242" s="106" t="s">
        <v>1766</v>
      </c>
      <c r="F242" s="107" t="s">
        <v>1767</v>
      </c>
      <c r="G242" s="106" t="s">
        <v>1766</v>
      </c>
      <c r="H242" s="105" t="str">
        <f t="shared" si="7"/>
        <v>岩手県平泉町</v>
      </c>
      <c r="I242" t="s">
        <v>1768</v>
      </c>
    </row>
    <row r="243" spans="1:9" x14ac:dyDescent="0.35">
      <c r="A243" s="108" t="str">
        <f t="shared" si="6"/>
        <v>03</v>
      </c>
      <c r="B243" s="107" t="s">
        <v>1701</v>
      </c>
      <c r="C243" s="105" t="s">
        <v>1702</v>
      </c>
      <c r="D243" s="107" t="s">
        <v>1140</v>
      </c>
      <c r="E243" s="106" t="s">
        <v>1769</v>
      </c>
      <c r="F243" s="107" t="s">
        <v>1770</v>
      </c>
      <c r="G243" s="106" t="s">
        <v>1769</v>
      </c>
      <c r="H243" s="105" t="str">
        <f t="shared" si="7"/>
        <v>岩手県住田町</v>
      </c>
      <c r="I243" t="s">
        <v>1771</v>
      </c>
    </row>
    <row r="244" spans="1:9" x14ac:dyDescent="0.35">
      <c r="A244" s="108" t="str">
        <f t="shared" si="6"/>
        <v>03</v>
      </c>
      <c r="B244" s="107" t="s">
        <v>1701</v>
      </c>
      <c r="C244" s="105" t="s">
        <v>1702</v>
      </c>
      <c r="D244" s="107" t="s">
        <v>1641</v>
      </c>
      <c r="E244" s="106" t="s">
        <v>1772</v>
      </c>
      <c r="F244" s="107" t="s">
        <v>1773</v>
      </c>
      <c r="G244" s="106" t="s">
        <v>1772</v>
      </c>
      <c r="H244" s="105" t="str">
        <f t="shared" si="7"/>
        <v>岩手県大槌町</v>
      </c>
      <c r="I244" t="s">
        <v>1774</v>
      </c>
    </row>
    <row r="245" spans="1:9" x14ac:dyDescent="0.35">
      <c r="A245" s="108" t="str">
        <f t="shared" si="6"/>
        <v>03</v>
      </c>
      <c r="B245" s="107" t="s">
        <v>1701</v>
      </c>
      <c r="C245" s="105" t="s">
        <v>1702</v>
      </c>
      <c r="D245" s="107" t="s">
        <v>1775</v>
      </c>
      <c r="E245" s="106" t="s">
        <v>1776</v>
      </c>
      <c r="F245" s="107" t="s">
        <v>1777</v>
      </c>
      <c r="G245" s="106" t="s">
        <v>1776</v>
      </c>
      <c r="H245" s="105" t="str">
        <f t="shared" si="7"/>
        <v>岩手県山田町</v>
      </c>
      <c r="I245" t="s">
        <v>1778</v>
      </c>
    </row>
    <row r="246" spans="1:9" x14ac:dyDescent="0.35">
      <c r="A246" s="108" t="str">
        <f t="shared" si="6"/>
        <v>03</v>
      </c>
      <c r="B246" s="107" t="s">
        <v>1701</v>
      </c>
      <c r="C246" s="105" t="s">
        <v>1702</v>
      </c>
      <c r="D246" s="107" t="s">
        <v>1779</v>
      </c>
      <c r="E246" s="106" t="s">
        <v>1780</v>
      </c>
      <c r="F246" s="107" t="s">
        <v>1781</v>
      </c>
      <c r="G246" s="106" t="s">
        <v>1780</v>
      </c>
      <c r="H246" s="105" t="str">
        <f t="shared" si="7"/>
        <v>岩手県岩泉町</v>
      </c>
      <c r="I246" t="s">
        <v>1782</v>
      </c>
    </row>
    <row r="247" spans="1:9" x14ac:dyDescent="0.35">
      <c r="A247" s="108" t="str">
        <f t="shared" si="6"/>
        <v>03</v>
      </c>
      <c r="B247" s="107" t="s">
        <v>1701</v>
      </c>
      <c r="C247" s="105" t="s">
        <v>1702</v>
      </c>
      <c r="D247" s="107" t="s">
        <v>1649</v>
      </c>
      <c r="E247" s="106" t="s">
        <v>1783</v>
      </c>
      <c r="F247" s="107" t="s">
        <v>1784</v>
      </c>
      <c r="G247" s="106" t="s">
        <v>1783</v>
      </c>
      <c r="H247" s="105" t="str">
        <f t="shared" si="7"/>
        <v>岩手県田野畑村</v>
      </c>
      <c r="I247" t="s">
        <v>1785</v>
      </c>
    </row>
    <row r="248" spans="1:9" x14ac:dyDescent="0.35">
      <c r="A248" s="108" t="str">
        <f t="shared" si="6"/>
        <v>03</v>
      </c>
      <c r="B248" s="107" t="s">
        <v>1701</v>
      </c>
      <c r="C248" s="105" t="s">
        <v>1702</v>
      </c>
      <c r="D248" s="107" t="s">
        <v>1152</v>
      </c>
      <c r="E248" s="106" t="s">
        <v>1786</v>
      </c>
      <c r="F248" s="107" t="s">
        <v>1787</v>
      </c>
      <c r="G248" s="106" t="s">
        <v>1786</v>
      </c>
      <c r="H248" s="105" t="str">
        <f t="shared" si="7"/>
        <v>岩手県普代村</v>
      </c>
      <c r="I248" t="s">
        <v>1788</v>
      </c>
    </row>
    <row r="249" spans="1:9" x14ac:dyDescent="0.35">
      <c r="A249" s="108" t="str">
        <f t="shared" si="6"/>
        <v>03</v>
      </c>
      <c r="B249" s="107" t="s">
        <v>1701</v>
      </c>
      <c r="C249" s="105" t="s">
        <v>1702</v>
      </c>
      <c r="D249" s="107" t="s">
        <v>1160</v>
      </c>
      <c r="E249" s="106" t="s">
        <v>1789</v>
      </c>
      <c r="F249" s="107" t="s">
        <v>1790</v>
      </c>
      <c r="G249" s="106" t="s">
        <v>1789</v>
      </c>
      <c r="H249" s="105" t="str">
        <f t="shared" si="7"/>
        <v>岩手県軽米町</v>
      </c>
      <c r="I249" t="s">
        <v>1791</v>
      </c>
    </row>
    <row r="250" spans="1:9" x14ac:dyDescent="0.35">
      <c r="A250" s="108" t="str">
        <f t="shared" si="6"/>
        <v>03</v>
      </c>
      <c r="B250" s="107" t="s">
        <v>1701</v>
      </c>
      <c r="C250" s="105" t="s">
        <v>1702</v>
      </c>
      <c r="D250" s="107" t="s">
        <v>1164</v>
      </c>
      <c r="E250" s="106" t="s">
        <v>1792</v>
      </c>
      <c r="F250" s="107" t="s">
        <v>1793</v>
      </c>
      <c r="G250" s="106" t="s">
        <v>1792</v>
      </c>
      <c r="H250" s="105" t="str">
        <f t="shared" si="7"/>
        <v>岩手県洋野町</v>
      </c>
      <c r="I250" t="s">
        <v>1794</v>
      </c>
    </row>
    <row r="251" spans="1:9" x14ac:dyDescent="0.35">
      <c r="A251" s="108" t="str">
        <f t="shared" si="6"/>
        <v>03</v>
      </c>
      <c r="B251" s="107" t="s">
        <v>1701</v>
      </c>
      <c r="C251" s="105" t="s">
        <v>1702</v>
      </c>
      <c r="D251" s="107" t="s">
        <v>1168</v>
      </c>
      <c r="E251" s="106" t="s">
        <v>1795</v>
      </c>
      <c r="F251" s="107" t="s">
        <v>1796</v>
      </c>
      <c r="G251" s="106" t="s">
        <v>1795</v>
      </c>
      <c r="H251" s="105" t="str">
        <f t="shared" si="7"/>
        <v>岩手県野田村</v>
      </c>
      <c r="I251" t="s">
        <v>1797</v>
      </c>
    </row>
    <row r="252" spans="1:9" x14ac:dyDescent="0.35">
      <c r="A252" s="108" t="str">
        <f t="shared" si="6"/>
        <v>03</v>
      </c>
      <c r="B252" s="107" t="s">
        <v>1701</v>
      </c>
      <c r="C252" s="105" t="s">
        <v>1702</v>
      </c>
      <c r="D252" s="107" t="s">
        <v>1180</v>
      </c>
      <c r="E252" s="106" t="s">
        <v>1798</v>
      </c>
      <c r="F252" s="107" t="s">
        <v>1799</v>
      </c>
      <c r="G252" s="106" t="s">
        <v>1798</v>
      </c>
      <c r="H252" s="105" t="str">
        <f t="shared" si="7"/>
        <v>岩手県九戸村</v>
      </c>
      <c r="I252" t="s">
        <v>1800</v>
      </c>
    </row>
    <row r="253" spans="1:9" x14ac:dyDescent="0.35">
      <c r="A253" s="108" t="str">
        <f t="shared" si="6"/>
        <v>03</v>
      </c>
      <c r="B253" s="107" t="s">
        <v>1701</v>
      </c>
      <c r="C253" s="105" t="s">
        <v>1702</v>
      </c>
      <c r="D253" s="107" t="s">
        <v>1184</v>
      </c>
      <c r="E253" s="106" t="s">
        <v>1801</v>
      </c>
      <c r="F253" s="107" t="s">
        <v>1802</v>
      </c>
      <c r="G253" s="106" t="s">
        <v>1801</v>
      </c>
      <c r="H253" s="105" t="str">
        <f t="shared" si="7"/>
        <v>岩手県一戸町</v>
      </c>
      <c r="I253" t="s">
        <v>1803</v>
      </c>
    </row>
    <row r="254" spans="1:9" x14ac:dyDescent="0.35">
      <c r="A254" s="108" t="str">
        <f t="shared" si="6"/>
        <v>04</v>
      </c>
      <c r="B254" s="107" t="s">
        <v>1804</v>
      </c>
      <c r="C254" s="105" t="s">
        <v>1805</v>
      </c>
      <c r="D254" s="107" t="s">
        <v>988</v>
      </c>
      <c r="E254" s="106" t="s">
        <v>1806</v>
      </c>
      <c r="F254" s="107" t="s">
        <v>1807</v>
      </c>
      <c r="G254" s="106" t="s">
        <v>1806</v>
      </c>
      <c r="H254" s="105" t="str">
        <f t="shared" si="7"/>
        <v>宮城県仙台市</v>
      </c>
      <c r="I254" t="s">
        <v>1808</v>
      </c>
    </row>
    <row r="255" spans="1:9" x14ac:dyDescent="0.35">
      <c r="A255" s="108" t="str">
        <f t="shared" si="6"/>
        <v>04</v>
      </c>
      <c r="B255" s="107" t="s">
        <v>1804</v>
      </c>
      <c r="C255" s="105" t="s">
        <v>1805</v>
      </c>
      <c r="D255" s="107" t="s">
        <v>992</v>
      </c>
      <c r="E255" s="106" t="s">
        <v>1809</v>
      </c>
      <c r="F255" s="107" t="s">
        <v>1810</v>
      </c>
      <c r="G255" s="106" t="s">
        <v>1809</v>
      </c>
      <c r="H255" s="105" t="str">
        <f t="shared" si="7"/>
        <v>宮城県石巻市</v>
      </c>
      <c r="I255" t="s">
        <v>1811</v>
      </c>
    </row>
    <row r="256" spans="1:9" x14ac:dyDescent="0.35">
      <c r="A256" s="108" t="str">
        <f t="shared" si="6"/>
        <v>04</v>
      </c>
      <c r="B256" s="107" t="s">
        <v>1804</v>
      </c>
      <c r="C256" s="105" t="s">
        <v>1805</v>
      </c>
      <c r="D256" s="107" t="s">
        <v>996</v>
      </c>
      <c r="E256" s="106" t="s">
        <v>1812</v>
      </c>
      <c r="F256" s="107" t="s">
        <v>1813</v>
      </c>
      <c r="G256" s="106" t="s">
        <v>1812</v>
      </c>
      <c r="H256" s="105" t="str">
        <f t="shared" si="7"/>
        <v>宮城県塩竈市</v>
      </c>
      <c r="I256" t="s">
        <v>1814</v>
      </c>
    </row>
    <row r="257" spans="1:9" x14ac:dyDescent="0.35">
      <c r="A257" s="108" t="str">
        <f t="shared" si="6"/>
        <v>04</v>
      </c>
      <c r="B257" s="107" t="s">
        <v>1804</v>
      </c>
      <c r="C257" s="105" t="s">
        <v>1805</v>
      </c>
      <c r="D257" s="107" t="s">
        <v>1004</v>
      </c>
      <c r="E257" s="106" t="s">
        <v>1815</v>
      </c>
      <c r="F257" s="107" t="s">
        <v>1816</v>
      </c>
      <c r="G257" s="106" t="s">
        <v>1815</v>
      </c>
      <c r="H257" s="105" t="str">
        <f t="shared" si="7"/>
        <v>宮城県気仙沼市</v>
      </c>
      <c r="I257" t="s">
        <v>1817</v>
      </c>
    </row>
    <row r="258" spans="1:9" x14ac:dyDescent="0.35">
      <c r="A258" s="108" t="str">
        <f t="shared" ref="A258:A321" si="8">MID(B258+100,2,2)</f>
        <v>04</v>
      </c>
      <c r="B258" s="107" t="s">
        <v>1804</v>
      </c>
      <c r="C258" s="105" t="s">
        <v>1805</v>
      </c>
      <c r="D258" s="107" t="s">
        <v>1008</v>
      </c>
      <c r="E258" s="106" t="s">
        <v>1818</v>
      </c>
      <c r="F258" s="107" t="s">
        <v>1819</v>
      </c>
      <c r="G258" s="106" t="s">
        <v>1818</v>
      </c>
      <c r="H258" s="105" t="str">
        <f t="shared" ref="H258:H321" si="9">C258&amp;E258</f>
        <v>宮城県白石市</v>
      </c>
      <c r="I258" t="s">
        <v>1820</v>
      </c>
    </row>
    <row r="259" spans="1:9" x14ac:dyDescent="0.35">
      <c r="A259" s="108" t="str">
        <f t="shared" si="8"/>
        <v>04</v>
      </c>
      <c r="B259" s="107" t="s">
        <v>1804</v>
      </c>
      <c r="C259" s="105" t="s">
        <v>1805</v>
      </c>
      <c r="D259" s="107" t="s">
        <v>1012</v>
      </c>
      <c r="E259" s="106" t="s">
        <v>1821</v>
      </c>
      <c r="F259" s="107" t="s">
        <v>1822</v>
      </c>
      <c r="G259" s="106" t="s">
        <v>1821</v>
      </c>
      <c r="H259" s="105" t="str">
        <f t="shared" si="9"/>
        <v>宮城県名取市</v>
      </c>
      <c r="I259" t="s">
        <v>1823</v>
      </c>
    </row>
    <row r="260" spans="1:9" x14ac:dyDescent="0.35">
      <c r="A260" s="108" t="str">
        <f t="shared" si="8"/>
        <v>04</v>
      </c>
      <c r="B260" s="107" t="s">
        <v>1804</v>
      </c>
      <c r="C260" s="105" t="s">
        <v>1805</v>
      </c>
      <c r="D260" s="107" t="s">
        <v>1016</v>
      </c>
      <c r="E260" s="106" t="s">
        <v>1824</v>
      </c>
      <c r="F260" s="107" t="s">
        <v>1825</v>
      </c>
      <c r="G260" s="106" t="s">
        <v>1824</v>
      </c>
      <c r="H260" s="105" t="str">
        <f t="shared" si="9"/>
        <v>宮城県角田市</v>
      </c>
      <c r="I260" t="s">
        <v>1826</v>
      </c>
    </row>
    <row r="261" spans="1:9" x14ac:dyDescent="0.35">
      <c r="A261" s="108" t="str">
        <f t="shared" si="8"/>
        <v>04</v>
      </c>
      <c r="B261" s="107" t="s">
        <v>1804</v>
      </c>
      <c r="C261" s="105" t="s">
        <v>1805</v>
      </c>
      <c r="D261" s="107" t="s">
        <v>1020</v>
      </c>
      <c r="E261" s="106" t="s">
        <v>1827</v>
      </c>
      <c r="F261" s="107" t="s">
        <v>1828</v>
      </c>
      <c r="G261" s="106" t="s">
        <v>1827</v>
      </c>
      <c r="H261" s="105" t="str">
        <f t="shared" si="9"/>
        <v>宮城県多賀城市</v>
      </c>
      <c r="I261" t="s">
        <v>1829</v>
      </c>
    </row>
    <row r="262" spans="1:9" x14ac:dyDescent="0.35">
      <c r="A262" s="108" t="str">
        <f t="shared" si="8"/>
        <v>04</v>
      </c>
      <c r="B262" s="107" t="s">
        <v>1804</v>
      </c>
      <c r="C262" s="105" t="s">
        <v>1805</v>
      </c>
      <c r="D262" s="107" t="s">
        <v>1028</v>
      </c>
      <c r="E262" s="106" t="s">
        <v>1830</v>
      </c>
      <c r="F262" s="107" t="s">
        <v>1831</v>
      </c>
      <c r="G262" s="106" t="s">
        <v>1830</v>
      </c>
      <c r="H262" s="105" t="str">
        <f t="shared" si="9"/>
        <v>宮城県岩沼市</v>
      </c>
      <c r="I262" t="s">
        <v>1832</v>
      </c>
    </row>
    <row r="263" spans="1:9" x14ac:dyDescent="0.35">
      <c r="A263" s="108" t="str">
        <f t="shared" si="8"/>
        <v>04</v>
      </c>
      <c r="B263" s="107" t="s">
        <v>1804</v>
      </c>
      <c r="C263" s="105" t="s">
        <v>1805</v>
      </c>
      <c r="D263" s="107" t="s">
        <v>1032</v>
      </c>
      <c r="E263" s="106" t="s">
        <v>1833</v>
      </c>
      <c r="F263" s="107" t="s">
        <v>1834</v>
      </c>
      <c r="G263" s="106" t="s">
        <v>1833</v>
      </c>
      <c r="H263" s="105" t="str">
        <f t="shared" si="9"/>
        <v>宮城県蔵王町</v>
      </c>
      <c r="I263" t="s">
        <v>1835</v>
      </c>
    </row>
    <row r="264" spans="1:9" x14ac:dyDescent="0.35">
      <c r="A264" s="108" t="str">
        <f t="shared" si="8"/>
        <v>04</v>
      </c>
      <c r="B264" s="107" t="s">
        <v>1804</v>
      </c>
      <c r="C264" s="105" t="s">
        <v>1805</v>
      </c>
      <c r="D264" s="107" t="s">
        <v>1036</v>
      </c>
      <c r="E264" s="106" t="s">
        <v>1836</v>
      </c>
      <c r="F264" s="107" t="s">
        <v>1837</v>
      </c>
      <c r="G264" s="106" t="s">
        <v>1836</v>
      </c>
      <c r="H264" s="105" t="str">
        <f t="shared" si="9"/>
        <v>宮城県七ヶ宿町</v>
      </c>
      <c r="I264" t="s">
        <v>1838</v>
      </c>
    </row>
    <row r="265" spans="1:9" x14ac:dyDescent="0.35">
      <c r="A265" s="108" t="str">
        <f t="shared" si="8"/>
        <v>04</v>
      </c>
      <c r="B265" s="107" t="s">
        <v>1804</v>
      </c>
      <c r="C265" s="105" t="s">
        <v>1805</v>
      </c>
      <c r="D265" s="107" t="s">
        <v>1040</v>
      </c>
      <c r="E265" s="106" t="s">
        <v>1839</v>
      </c>
      <c r="F265" s="107" t="s">
        <v>1840</v>
      </c>
      <c r="G265" s="106" t="s">
        <v>1839</v>
      </c>
      <c r="H265" s="105" t="str">
        <f t="shared" si="9"/>
        <v>宮城県大河原町</v>
      </c>
      <c r="I265" t="s">
        <v>1841</v>
      </c>
    </row>
    <row r="266" spans="1:9" x14ac:dyDescent="0.35">
      <c r="A266" s="108" t="str">
        <f t="shared" si="8"/>
        <v>04</v>
      </c>
      <c r="B266" s="107" t="s">
        <v>1804</v>
      </c>
      <c r="C266" s="105" t="s">
        <v>1805</v>
      </c>
      <c r="D266" s="107" t="s">
        <v>1044</v>
      </c>
      <c r="E266" s="106" t="s">
        <v>1842</v>
      </c>
      <c r="F266" s="107" t="s">
        <v>1843</v>
      </c>
      <c r="G266" s="106" t="s">
        <v>1842</v>
      </c>
      <c r="H266" s="105" t="str">
        <f t="shared" si="9"/>
        <v>宮城県村田町</v>
      </c>
      <c r="I266" t="s">
        <v>1844</v>
      </c>
    </row>
    <row r="267" spans="1:9" x14ac:dyDescent="0.35">
      <c r="A267" s="108" t="str">
        <f t="shared" si="8"/>
        <v>04</v>
      </c>
      <c r="B267" s="107" t="s">
        <v>1804</v>
      </c>
      <c r="C267" s="105" t="s">
        <v>1805</v>
      </c>
      <c r="D267" s="107" t="s">
        <v>1048</v>
      </c>
      <c r="E267" s="106" t="s">
        <v>1845</v>
      </c>
      <c r="F267" s="107" t="s">
        <v>1846</v>
      </c>
      <c r="G267" s="106" t="s">
        <v>1845</v>
      </c>
      <c r="H267" s="105" t="str">
        <f t="shared" si="9"/>
        <v>宮城県柴田町</v>
      </c>
      <c r="I267" t="s">
        <v>1847</v>
      </c>
    </row>
    <row r="268" spans="1:9" x14ac:dyDescent="0.35">
      <c r="A268" s="108" t="str">
        <f t="shared" si="8"/>
        <v>04</v>
      </c>
      <c r="B268" s="107" t="s">
        <v>1804</v>
      </c>
      <c r="C268" s="105" t="s">
        <v>1805</v>
      </c>
      <c r="D268" s="107" t="s">
        <v>1052</v>
      </c>
      <c r="E268" s="106" t="s">
        <v>1848</v>
      </c>
      <c r="F268" s="107" t="s">
        <v>1849</v>
      </c>
      <c r="G268" s="106" t="s">
        <v>1848</v>
      </c>
      <c r="H268" s="105" t="str">
        <f t="shared" si="9"/>
        <v>宮城県川崎町</v>
      </c>
      <c r="I268" t="s">
        <v>1850</v>
      </c>
    </row>
    <row r="269" spans="1:9" x14ac:dyDescent="0.35">
      <c r="A269" s="108" t="str">
        <f t="shared" si="8"/>
        <v>04</v>
      </c>
      <c r="B269" s="107" t="s">
        <v>1804</v>
      </c>
      <c r="C269" s="105" t="s">
        <v>1805</v>
      </c>
      <c r="D269" s="107" t="s">
        <v>1056</v>
      </c>
      <c r="E269" s="106" t="s">
        <v>1851</v>
      </c>
      <c r="F269" s="107" t="s">
        <v>1852</v>
      </c>
      <c r="G269" s="106" t="s">
        <v>1851</v>
      </c>
      <c r="H269" s="105" t="str">
        <f t="shared" si="9"/>
        <v>宮城県丸森町</v>
      </c>
      <c r="I269" t="s">
        <v>1853</v>
      </c>
    </row>
    <row r="270" spans="1:9" x14ac:dyDescent="0.35">
      <c r="A270" s="108" t="str">
        <f t="shared" si="8"/>
        <v>04</v>
      </c>
      <c r="B270" s="107" t="s">
        <v>1804</v>
      </c>
      <c r="C270" s="105" t="s">
        <v>1805</v>
      </c>
      <c r="D270" s="107" t="s">
        <v>1060</v>
      </c>
      <c r="E270" s="106" t="s">
        <v>1854</v>
      </c>
      <c r="F270" s="107" t="s">
        <v>1855</v>
      </c>
      <c r="G270" s="106" t="s">
        <v>1854</v>
      </c>
      <c r="H270" s="105" t="str">
        <f t="shared" si="9"/>
        <v>宮城県亘理町</v>
      </c>
      <c r="I270" t="s">
        <v>1856</v>
      </c>
    </row>
    <row r="271" spans="1:9" x14ac:dyDescent="0.35">
      <c r="A271" s="108" t="str">
        <f t="shared" si="8"/>
        <v>04</v>
      </c>
      <c r="B271" s="107" t="s">
        <v>1804</v>
      </c>
      <c r="C271" s="105" t="s">
        <v>1805</v>
      </c>
      <c r="D271" s="107" t="s">
        <v>1064</v>
      </c>
      <c r="E271" s="106" t="s">
        <v>1857</v>
      </c>
      <c r="F271" s="107" t="s">
        <v>1858</v>
      </c>
      <c r="G271" s="106" t="s">
        <v>1857</v>
      </c>
      <c r="H271" s="105" t="str">
        <f t="shared" si="9"/>
        <v>宮城県山元町</v>
      </c>
      <c r="I271" t="s">
        <v>1859</v>
      </c>
    </row>
    <row r="272" spans="1:9" x14ac:dyDescent="0.35">
      <c r="A272" s="108" t="str">
        <f t="shared" si="8"/>
        <v>04</v>
      </c>
      <c r="B272" s="107" t="s">
        <v>1804</v>
      </c>
      <c r="C272" s="105" t="s">
        <v>1805</v>
      </c>
      <c r="D272" s="107" t="s">
        <v>1072</v>
      </c>
      <c r="E272" s="106" t="s">
        <v>1860</v>
      </c>
      <c r="F272" s="107" t="s">
        <v>1861</v>
      </c>
      <c r="G272" s="106" t="s">
        <v>1860</v>
      </c>
      <c r="H272" s="105" t="str">
        <f t="shared" si="9"/>
        <v>宮城県松島町</v>
      </c>
      <c r="I272" t="s">
        <v>1862</v>
      </c>
    </row>
    <row r="273" spans="1:9" x14ac:dyDescent="0.35">
      <c r="A273" s="108" t="str">
        <f t="shared" si="8"/>
        <v>04</v>
      </c>
      <c r="B273" s="107" t="s">
        <v>1804</v>
      </c>
      <c r="C273" s="105" t="s">
        <v>1805</v>
      </c>
      <c r="D273" s="107" t="s">
        <v>1076</v>
      </c>
      <c r="E273" s="106" t="s">
        <v>1863</v>
      </c>
      <c r="F273" s="107" t="s">
        <v>1864</v>
      </c>
      <c r="G273" s="106" t="s">
        <v>1863</v>
      </c>
      <c r="H273" s="105" t="str">
        <f t="shared" si="9"/>
        <v>宮城県七ヶ浜町</v>
      </c>
      <c r="I273" t="s">
        <v>1865</v>
      </c>
    </row>
    <row r="274" spans="1:9" x14ac:dyDescent="0.35">
      <c r="A274" s="108" t="str">
        <f t="shared" si="8"/>
        <v>04</v>
      </c>
      <c r="B274" s="107" t="s">
        <v>1804</v>
      </c>
      <c r="C274" s="105" t="s">
        <v>1805</v>
      </c>
      <c r="D274" s="107" t="s">
        <v>1084</v>
      </c>
      <c r="E274" s="106" t="s">
        <v>1866</v>
      </c>
      <c r="F274" s="107" t="s">
        <v>1867</v>
      </c>
      <c r="G274" s="106" t="s">
        <v>1866</v>
      </c>
      <c r="H274" s="105" t="str">
        <f t="shared" si="9"/>
        <v>宮城県利府町</v>
      </c>
      <c r="I274" t="s">
        <v>1868</v>
      </c>
    </row>
    <row r="275" spans="1:9" x14ac:dyDescent="0.35">
      <c r="A275" s="108" t="str">
        <f t="shared" si="8"/>
        <v>04</v>
      </c>
      <c r="B275" s="107" t="s">
        <v>1804</v>
      </c>
      <c r="C275" s="105" t="s">
        <v>1805</v>
      </c>
      <c r="D275" s="107" t="s">
        <v>1088</v>
      </c>
      <c r="E275" s="106" t="s">
        <v>1869</v>
      </c>
      <c r="F275" s="107" t="s">
        <v>1870</v>
      </c>
      <c r="G275" s="106" t="s">
        <v>1869</v>
      </c>
      <c r="H275" s="105" t="str">
        <f t="shared" si="9"/>
        <v>宮城県大和町</v>
      </c>
      <c r="I275" t="s">
        <v>1871</v>
      </c>
    </row>
    <row r="276" spans="1:9" x14ac:dyDescent="0.35">
      <c r="A276" s="108" t="str">
        <f t="shared" si="8"/>
        <v>04</v>
      </c>
      <c r="B276" s="107" t="s">
        <v>1804</v>
      </c>
      <c r="C276" s="105" t="s">
        <v>1805</v>
      </c>
      <c r="D276" s="107" t="s">
        <v>1615</v>
      </c>
      <c r="E276" s="106" t="s">
        <v>1872</v>
      </c>
      <c r="F276" s="107" t="s">
        <v>1873</v>
      </c>
      <c r="G276" s="106" t="s">
        <v>1872</v>
      </c>
      <c r="H276" s="105" t="str">
        <f t="shared" si="9"/>
        <v>宮城県大郷町</v>
      </c>
      <c r="I276" t="s">
        <v>1874</v>
      </c>
    </row>
    <row r="277" spans="1:9" x14ac:dyDescent="0.35">
      <c r="A277" s="108" t="str">
        <f t="shared" si="8"/>
        <v>04</v>
      </c>
      <c r="B277" s="107" t="s">
        <v>1804</v>
      </c>
      <c r="C277" s="105" t="s">
        <v>1805</v>
      </c>
      <c r="D277" s="107" t="s">
        <v>1092</v>
      </c>
      <c r="E277" s="106" t="s">
        <v>1875</v>
      </c>
      <c r="F277" s="107" t="s">
        <v>1876</v>
      </c>
      <c r="G277" s="106" t="s">
        <v>1875</v>
      </c>
      <c r="H277" s="105" t="str">
        <f t="shared" si="9"/>
        <v>宮城県富谷市</v>
      </c>
      <c r="I277" t="s">
        <v>1877</v>
      </c>
    </row>
    <row r="278" spans="1:9" x14ac:dyDescent="0.35">
      <c r="A278" s="108" t="str">
        <f t="shared" si="8"/>
        <v>04</v>
      </c>
      <c r="B278" s="107" t="s">
        <v>1804</v>
      </c>
      <c r="C278" s="105" t="s">
        <v>1805</v>
      </c>
      <c r="D278" s="107" t="s">
        <v>1096</v>
      </c>
      <c r="E278" s="106" t="s">
        <v>1878</v>
      </c>
      <c r="F278" s="107" t="s">
        <v>1879</v>
      </c>
      <c r="G278" s="106" t="s">
        <v>1878</v>
      </c>
      <c r="H278" s="105" t="str">
        <f t="shared" si="9"/>
        <v>宮城県大衡村</v>
      </c>
      <c r="I278" t="s">
        <v>1880</v>
      </c>
    </row>
    <row r="279" spans="1:9" x14ac:dyDescent="0.35">
      <c r="A279" s="108" t="str">
        <f t="shared" si="8"/>
        <v>04</v>
      </c>
      <c r="B279" s="107" t="s">
        <v>1804</v>
      </c>
      <c r="C279" s="105" t="s">
        <v>1805</v>
      </c>
      <c r="D279" s="107" t="s">
        <v>1108</v>
      </c>
      <c r="E279" s="106" t="s">
        <v>1881</v>
      </c>
      <c r="F279" s="107" t="s">
        <v>1882</v>
      </c>
      <c r="G279" s="106" t="s">
        <v>1881</v>
      </c>
      <c r="H279" s="105" t="str">
        <f t="shared" si="9"/>
        <v>宮城県色麻町</v>
      </c>
      <c r="I279" t="s">
        <v>1883</v>
      </c>
    </row>
    <row r="280" spans="1:9" x14ac:dyDescent="0.35">
      <c r="A280" s="108" t="str">
        <f t="shared" si="8"/>
        <v>04</v>
      </c>
      <c r="B280" s="107" t="s">
        <v>1804</v>
      </c>
      <c r="C280" s="105" t="s">
        <v>1805</v>
      </c>
      <c r="D280" s="107" t="s">
        <v>1884</v>
      </c>
      <c r="E280" s="106" t="s">
        <v>1885</v>
      </c>
      <c r="F280" s="107" t="s">
        <v>1886</v>
      </c>
      <c r="G280" s="106" t="s">
        <v>1885</v>
      </c>
      <c r="H280" s="105" t="str">
        <f t="shared" si="9"/>
        <v>宮城県涌谷町</v>
      </c>
      <c r="I280" t="s">
        <v>1887</v>
      </c>
    </row>
    <row r="281" spans="1:9" x14ac:dyDescent="0.35">
      <c r="A281" s="108" t="str">
        <f t="shared" si="8"/>
        <v>04</v>
      </c>
      <c r="B281" s="107" t="s">
        <v>1804</v>
      </c>
      <c r="C281" s="105" t="s">
        <v>1805</v>
      </c>
      <c r="D281" s="107" t="s">
        <v>1888</v>
      </c>
      <c r="E281" s="106" t="s">
        <v>1889</v>
      </c>
      <c r="F281" s="107" t="s">
        <v>1890</v>
      </c>
      <c r="G281" s="106" t="s">
        <v>1889</v>
      </c>
      <c r="H281" s="105" t="str">
        <f t="shared" si="9"/>
        <v>宮城県女川町</v>
      </c>
      <c r="I281" t="s">
        <v>1891</v>
      </c>
    </row>
    <row r="282" spans="1:9" x14ac:dyDescent="0.35">
      <c r="A282" s="108" t="str">
        <f t="shared" si="8"/>
        <v>04</v>
      </c>
      <c r="B282" s="107" t="s">
        <v>1804</v>
      </c>
      <c r="C282" s="105" t="s">
        <v>1805</v>
      </c>
      <c r="D282" s="107" t="s">
        <v>1892</v>
      </c>
      <c r="E282" s="106" t="s">
        <v>1893</v>
      </c>
      <c r="F282" s="107" t="s">
        <v>1894</v>
      </c>
      <c r="G282" s="106" t="s">
        <v>1893</v>
      </c>
      <c r="H282" s="105" t="str">
        <f t="shared" si="9"/>
        <v>宮城県加美町</v>
      </c>
      <c r="I282" t="s">
        <v>1895</v>
      </c>
    </row>
    <row r="283" spans="1:9" x14ac:dyDescent="0.35">
      <c r="A283" s="108" t="str">
        <f t="shared" si="8"/>
        <v>04</v>
      </c>
      <c r="B283" s="107" t="s">
        <v>1804</v>
      </c>
      <c r="C283" s="105" t="s">
        <v>1805</v>
      </c>
      <c r="D283" s="107" t="s">
        <v>1896</v>
      </c>
      <c r="E283" s="106" t="s">
        <v>1897</v>
      </c>
      <c r="F283" s="107" t="s">
        <v>1898</v>
      </c>
      <c r="G283" s="106" t="s">
        <v>1897</v>
      </c>
      <c r="H283" s="105" t="str">
        <f t="shared" si="9"/>
        <v>宮城県栗原市</v>
      </c>
      <c r="I283" t="s">
        <v>1899</v>
      </c>
    </row>
    <row r="284" spans="1:9" x14ac:dyDescent="0.35">
      <c r="A284" s="108" t="str">
        <f t="shared" si="8"/>
        <v>04</v>
      </c>
      <c r="B284" s="107" t="s">
        <v>1804</v>
      </c>
      <c r="C284" s="105" t="s">
        <v>1805</v>
      </c>
      <c r="D284" s="107" t="s">
        <v>1200</v>
      </c>
      <c r="E284" s="106" t="s">
        <v>1900</v>
      </c>
      <c r="F284" s="107" t="s">
        <v>1901</v>
      </c>
      <c r="G284" s="106" t="s">
        <v>1900</v>
      </c>
      <c r="H284" s="105" t="str">
        <f t="shared" si="9"/>
        <v>宮城県登米市</v>
      </c>
      <c r="I284" t="s">
        <v>1902</v>
      </c>
    </row>
    <row r="285" spans="1:9" x14ac:dyDescent="0.35">
      <c r="A285" s="108" t="str">
        <f t="shared" si="8"/>
        <v>04</v>
      </c>
      <c r="B285" s="107" t="s">
        <v>1804</v>
      </c>
      <c r="C285" s="105" t="s">
        <v>1805</v>
      </c>
      <c r="D285" s="107" t="s">
        <v>1903</v>
      </c>
      <c r="E285" s="106" t="s">
        <v>1904</v>
      </c>
      <c r="F285" s="107" t="s">
        <v>1905</v>
      </c>
      <c r="G285" s="106" t="s">
        <v>1904</v>
      </c>
      <c r="H285" s="105" t="str">
        <f t="shared" si="9"/>
        <v>宮城県東松島市</v>
      </c>
      <c r="I285" t="s">
        <v>1906</v>
      </c>
    </row>
    <row r="286" spans="1:9" x14ac:dyDescent="0.35">
      <c r="A286" s="108" t="str">
        <f t="shared" si="8"/>
        <v>04</v>
      </c>
      <c r="B286" s="107" t="s">
        <v>1804</v>
      </c>
      <c r="C286" s="105" t="s">
        <v>1805</v>
      </c>
      <c r="D286" s="107" t="s">
        <v>1907</v>
      </c>
      <c r="E286" s="106" t="s">
        <v>1908</v>
      </c>
      <c r="F286" s="107" t="s">
        <v>1909</v>
      </c>
      <c r="G286" s="106" t="s">
        <v>1908</v>
      </c>
      <c r="H286" s="105" t="str">
        <f t="shared" si="9"/>
        <v>宮城県美里町</v>
      </c>
      <c r="I286" t="s">
        <v>1910</v>
      </c>
    </row>
    <row r="287" spans="1:9" x14ac:dyDescent="0.35">
      <c r="A287" s="108" t="str">
        <f t="shared" si="8"/>
        <v>04</v>
      </c>
      <c r="B287" s="107" t="s">
        <v>1804</v>
      </c>
      <c r="C287" s="105" t="s">
        <v>1805</v>
      </c>
      <c r="D287" s="107" t="s">
        <v>1911</v>
      </c>
      <c r="E287" s="106" t="s">
        <v>1912</v>
      </c>
      <c r="F287" s="107" t="s">
        <v>1913</v>
      </c>
      <c r="G287" s="106" t="s">
        <v>1912</v>
      </c>
      <c r="H287" s="105" t="str">
        <f t="shared" si="9"/>
        <v>宮城県南三陸町</v>
      </c>
      <c r="I287" t="s">
        <v>1914</v>
      </c>
    </row>
    <row r="288" spans="1:9" x14ac:dyDescent="0.35">
      <c r="A288" s="108" t="str">
        <f t="shared" si="8"/>
        <v>04</v>
      </c>
      <c r="B288" s="107" t="s">
        <v>1804</v>
      </c>
      <c r="C288" s="105" t="s">
        <v>1805</v>
      </c>
      <c r="D288" s="107" t="s">
        <v>1915</v>
      </c>
      <c r="E288" s="106" t="s">
        <v>1916</v>
      </c>
      <c r="F288" s="107" t="s">
        <v>1917</v>
      </c>
      <c r="G288" s="106" t="s">
        <v>1916</v>
      </c>
      <c r="H288" s="105" t="str">
        <f t="shared" si="9"/>
        <v>宮城県大崎市</v>
      </c>
      <c r="I288" t="s">
        <v>1918</v>
      </c>
    </row>
    <row r="289" spans="1:9" x14ac:dyDescent="0.35">
      <c r="A289" s="108" t="str">
        <f t="shared" si="8"/>
        <v>05</v>
      </c>
      <c r="B289" s="107" t="s">
        <v>1919</v>
      </c>
      <c r="C289" s="105" t="s">
        <v>1920</v>
      </c>
      <c r="D289" s="107" t="s">
        <v>988</v>
      </c>
      <c r="E289" s="106" t="s">
        <v>1921</v>
      </c>
      <c r="F289" s="107" t="s">
        <v>1922</v>
      </c>
      <c r="G289" s="106" t="s">
        <v>1921</v>
      </c>
      <c r="H289" s="105" t="str">
        <f t="shared" si="9"/>
        <v>秋田県秋田市</v>
      </c>
      <c r="I289" t="s">
        <v>1923</v>
      </c>
    </row>
    <row r="290" spans="1:9" x14ac:dyDescent="0.35">
      <c r="A290" s="108" t="str">
        <f t="shared" si="8"/>
        <v>05</v>
      </c>
      <c r="B290" s="107" t="s">
        <v>1919</v>
      </c>
      <c r="C290" s="105" t="s">
        <v>1920</v>
      </c>
      <c r="D290" s="107" t="s">
        <v>1000</v>
      </c>
      <c r="E290" s="106" t="s">
        <v>1924</v>
      </c>
      <c r="F290" s="107" t="s">
        <v>1925</v>
      </c>
      <c r="G290" s="106" t="s">
        <v>1924</v>
      </c>
      <c r="H290" s="105" t="str">
        <f t="shared" si="9"/>
        <v>秋田県大館市</v>
      </c>
      <c r="I290" t="s">
        <v>1926</v>
      </c>
    </row>
    <row r="291" spans="1:9" x14ac:dyDescent="0.35">
      <c r="A291" s="108" t="str">
        <f t="shared" si="8"/>
        <v>05</v>
      </c>
      <c r="B291" s="107" t="s">
        <v>1919</v>
      </c>
      <c r="C291" s="105" t="s">
        <v>1920</v>
      </c>
      <c r="D291" s="107" t="s">
        <v>1020</v>
      </c>
      <c r="E291" s="106" t="s">
        <v>1927</v>
      </c>
      <c r="F291" s="107" t="s">
        <v>1928</v>
      </c>
      <c r="G291" s="106" t="s">
        <v>1927</v>
      </c>
      <c r="H291" s="105" t="str">
        <f t="shared" si="9"/>
        <v>秋田県鹿角市</v>
      </c>
      <c r="I291" t="s">
        <v>1929</v>
      </c>
    </row>
    <row r="292" spans="1:9" x14ac:dyDescent="0.35">
      <c r="A292" s="108" t="str">
        <f t="shared" si="8"/>
        <v>05</v>
      </c>
      <c r="B292" s="107" t="s">
        <v>1919</v>
      </c>
      <c r="C292" s="105" t="s">
        <v>1920</v>
      </c>
      <c r="D292" s="107" t="s">
        <v>1024</v>
      </c>
      <c r="E292" s="106" t="s">
        <v>1930</v>
      </c>
      <c r="F292" s="107" t="s">
        <v>1931</v>
      </c>
      <c r="G292" s="106" t="s">
        <v>1930</v>
      </c>
      <c r="H292" s="105" t="str">
        <f t="shared" si="9"/>
        <v>秋田県小坂町</v>
      </c>
      <c r="I292" t="s">
        <v>1932</v>
      </c>
    </row>
    <row r="293" spans="1:9" x14ac:dyDescent="0.35">
      <c r="A293" s="108" t="str">
        <f t="shared" si="8"/>
        <v>05</v>
      </c>
      <c r="B293" s="107" t="s">
        <v>1919</v>
      </c>
      <c r="C293" s="105" t="s">
        <v>1920</v>
      </c>
      <c r="D293" s="107" t="s">
        <v>1052</v>
      </c>
      <c r="E293" s="106" t="s">
        <v>1933</v>
      </c>
      <c r="F293" s="107" t="s">
        <v>1934</v>
      </c>
      <c r="G293" s="106" t="s">
        <v>1933</v>
      </c>
      <c r="H293" s="105" t="str">
        <f t="shared" si="9"/>
        <v>秋田県上小阿仁村</v>
      </c>
      <c r="I293" t="s">
        <v>1935</v>
      </c>
    </row>
    <row r="294" spans="1:9" x14ac:dyDescent="0.35">
      <c r="A294" s="108" t="str">
        <f t="shared" si="8"/>
        <v>05</v>
      </c>
      <c r="B294" s="107" t="s">
        <v>1919</v>
      </c>
      <c r="C294" s="105" t="s">
        <v>1920</v>
      </c>
      <c r="D294" s="107" t="s">
        <v>1076</v>
      </c>
      <c r="E294" s="106" t="s">
        <v>1936</v>
      </c>
      <c r="F294" s="107" t="s">
        <v>1937</v>
      </c>
      <c r="G294" s="106" t="s">
        <v>1936</v>
      </c>
      <c r="H294" s="105" t="str">
        <f t="shared" si="9"/>
        <v>秋田県藤里町</v>
      </c>
      <c r="I294" t="s">
        <v>1938</v>
      </c>
    </row>
    <row r="295" spans="1:9" x14ac:dyDescent="0.35">
      <c r="A295" s="108" t="str">
        <f t="shared" si="8"/>
        <v>05</v>
      </c>
      <c r="B295" s="107" t="s">
        <v>1919</v>
      </c>
      <c r="C295" s="105" t="s">
        <v>1920</v>
      </c>
      <c r="D295" s="107" t="s">
        <v>1084</v>
      </c>
      <c r="E295" s="106" t="s">
        <v>1939</v>
      </c>
      <c r="F295" s="107" t="s">
        <v>1940</v>
      </c>
      <c r="G295" s="106" t="s">
        <v>1939</v>
      </c>
      <c r="H295" s="105" t="str">
        <f t="shared" si="9"/>
        <v>秋田県五城目町</v>
      </c>
      <c r="I295" t="s">
        <v>1941</v>
      </c>
    </row>
    <row r="296" spans="1:9" x14ac:dyDescent="0.35">
      <c r="A296" s="108" t="str">
        <f t="shared" si="8"/>
        <v>05</v>
      </c>
      <c r="B296" s="107" t="s">
        <v>1919</v>
      </c>
      <c r="C296" s="105" t="s">
        <v>1920</v>
      </c>
      <c r="D296" s="107" t="s">
        <v>1615</v>
      </c>
      <c r="E296" s="106" t="s">
        <v>1942</v>
      </c>
      <c r="F296" s="107" t="s">
        <v>1943</v>
      </c>
      <c r="G296" s="106" t="s">
        <v>1942</v>
      </c>
      <c r="H296" s="105" t="str">
        <f t="shared" si="9"/>
        <v>秋田県八郎潟町</v>
      </c>
      <c r="I296" t="s">
        <v>1944</v>
      </c>
    </row>
    <row r="297" spans="1:9" x14ac:dyDescent="0.35">
      <c r="A297" s="108" t="str">
        <f t="shared" si="8"/>
        <v>05</v>
      </c>
      <c r="B297" s="107" t="s">
        <v>1919</v>
      </c>
      <c r="C297" s="105" t="s">
        <v>1920</v>
      </c>
      <c r="D297" s="107" t="s">
        <v>1104</v>
      </c>
      <c r="E297" s="106" t="s">
        <v>1945</v>
      </c>
      <c r="F297" s="107" t="s">
        <v>1946</v>
      </c>
      <c r="G297" s="106" t="s">
        <v>1945</v>
      </c>
      <c r="H297" s="105" t="str">
        <f t="shared" si="9"/>
        <v>秋田県井川町</v>
      </c>
      <c r="I297" t="s">
        <v>1947</v>
      </c>
    </row>
    <row r="298" spans="1:9" x14ac:dyDescent="0.35">
      <c r="A298" s="108" t="str">
        <f t="shared" si="8"/>
        <v>05</v>
      </c>
      <c r="B298" s="107" t="s">
        <v>1919</v>
      </c>
      <c r="C298" s="105" t="s">
        <v>1920</v>
      </c>
      <c r="D298" s="107" t="s">
        <v>1619</v>
      </c>
      <c r="E298" s="106" t="s">
        <v>1948</v>
      </c>
      <c r="F298" s="107" t="s">
        <v>1949</v>
      </c>
      <c r="G298" s="106" t="s">
        <v>1948</v>
      </c>
      <c r="H298" s="105" t="str">
        <f t="shared" si="9"/>
        <v>秋田県大潟村</v>
      </c>
      <c r="I298" t="s">
        <v>1950</v>
      </c>
    </row>
    <row r="299" spans="1:9" x14ac:dyDescent="0.35">
      <c r="A299" s="108" t="str">
        <f t="shared" si="8"/>
        <v>05</v>
      </c>
      <c r="B299" s="107" t="s">
        <v>1919</v>
      </c>
      <c r="C299" s="105" t="s">
        <v>1920</v>
      </c>
      <c r="D299" s="107" t="s">
        <v>1196</v>
      </c>
      <c r="E299" s="106" t="s">
        <v>1951</v>
      </c>
      <c r="F299" s="107" t="s">
        <v>1952</v>
      </c>
      <c r="G299" s="106" t="s">
        <v>1951</v>
      </c>
      <c r="H299" s="105" t="str">
        <f t="shared" si="9"/>
        <v>秋田県羽後町</v>
      </c>
      <c r="I299" t="s">
        <v>1953</v>
      </c>
    </row>
    <row r="300" spans="1:9" x14ac:dyDescent="0.35">
      <c r="A300" s="108" t="str">
        <f t="shared" si="8"/>
        <v>05</v>
      </c>
      <c r="B300" s="107" t="s">
        <v>1919</v>
      </c>
      <c r="C300" s="105" t="s">
        <v>1920</v>
      </c>
      <c r="D300" s="107" t="s">
        <v>1888</v>
      </c>
      <c r="E300" s="106" t="s">
        <v>1954</v>
      </c>
      <c r="F300" s="107" t="s">
        <v>1955</v>
      </c>
      <c r="G300" s="106" t="s">
        <v>1954</v>
      </c>
      <c r="H300" s="105" t="str">
        <f t="shared" si="9"/>
        <v>秋田県東成瀬村</v>
      </c>
      <c r="I300" t="s">
        <v>1956</v>
      </c>
    </row>
    <row r="301" spans="1:9" x14ac:dyDescent="0.35">
      <c r="A301" s="108" t="str">
        <f t="shared" si="8"/>
        <v>05</v>
      </c>
      <c r="B301" s="107" t="s">
        <v>1919</v>
      </c>
      <c r="C301" s="105" t="s">
        <v>1920</v>
      </c>
      <c r="D301" s="107" t="s">
        <v>1689</v>
      </c>
      <c r="E301" s="106" t="s">
        <v>1957</v>
      </c>
      <c r="F301" s="107" t="s">
        <v>1958</v>
      </c>
      <c r="G301" s="106" t="s">
        <v>1957</v>
      </c>
      <c r="H301" s="105" t="str">
        <f t="shared" si="9"/>
        <v>秋田県由利本荘市</v>
      </c>
      <c r="I301" t="s">
        <v>1959</v>
      </c>
    </row>
    <row r="302" spans="1:9" x14ac:dyDescent="0.35">
      <c r="A302" s="108" t="str">
        <f t="shared" si="8"/>
        <v>05</v>
      </c>
      <c r="B302" s="107" t="s">
        <v>1919</v>
      </c>
      <c r="C302" s="105" t="s">
        <v>1920</v>
      </c>
      <c r="D302" s="107" t="s">
        <v>1693</v>
      </c>
      <c r="E302" s="106" t="s">
        <v>1960</v>
      </c>
      <c r="F302" s="107" t="s">
        <v>1961</v>
      </c>
      <c r="G302" s="106" t="s">
        <v>1960</v>
      </c>
      <c r="H302" s="105" t="str">
        <f t="shared" si="9"/>
        <v>秋田県潟上市</v>
      </c>
      <c r="I302" t="s">
        <v>1962</v>
      </c>
    </row>
    <row r="303" spans="1:9" x14ac:dyDescent="0.35">
      <c r="A303" s="108" t="str">
        <f t="shared" si="8"/>
        <v>05</v>
      </c>
      <c r="B303" s="107" t="s">
        <v>1919</v>
      </c>
      <c r="C303" s="105" t="s">
        <v>1920</v>
      </c>
      <c r="D303" s="107" t="s">
        <v>1697</v>
      </c>
      <c r="E303" s="106" t="s">
        <v>1963</v>
      </c>
      <c r="F303" s="107" t="s">
        <v>1964</v>
      </c>
      <c r="G303" s="106" t="s">
        <v>1963</v>
      </c>
      <c r="H303" s="105" t="str">
        <f t="shared" si="9"/>
        <v>秋田県大仙市</v>
      </c>
      <c r="I303" t="s">
        <v>1965</v>
      </c>
    </row>
    <row r="304" spans="1:9" x14ac:dyDescent="0.35">
      <c r="A304" s="108" t="str">
        <f t="shared" si="8"/>
        <v>05</v>
      </c>
      <c r="B304" s="107" t="s">
        <v>1919</v>
      </c>
      <c r="C304" s="105" t="s">
        <v>1920</v>
      </c>
      <c r="D304" s="107" t="s">
        <v>1966</v>
      </c>
      <c r="E304" s="106" t="s">
        <v>1967</v>
      </c>
      <c r="F304" s="107" t="s">
        <v>1968</v>
      </c>
      <c r="G304" s="106" t="s">
        <v>1967</v>
      </c>
      <c r="H304" s="105" t="str">
        <f t="shared" si="9"/>
        <v>秋田県北秋田市</v>
      </c>
      <c r="I304" t="s">
        <v>1969</v>
      </c>
    </row>
    <row r="305" spans="1:9" x14ac:dyDescent="0.35">
      <c r="A305" s="108" t="str">
        <f t="shared" si="8"/>
        <v>05</v>
      </c>
      <c r="B305" s="107" t="s">
        <v>1919</v>
      </c>
      <c r="C305" s="105" t="s">
        <v>1920</v>
      </c>
      <c r="D305" s="107" t="s">
        <v>1892</v>
      </c>
      <c r="E305" s="106" t="s">
        <v>1970</v>
      </c>
      <c r="F305" s="107" t="s">
        <v>1971</v>
      </c>
      <c r="G305" s="106" t="s">
        <v>1970</v>
      </c>
      <c r="H305" s="105" t="str">
        <f t="shared" si="9"/>
        <v>秋田県湯沢市</v>
      </c>
      <c r="I305" t="s">
        <v>1972</v>
      </c>
    </row>
    <row r="306" spans="1:9" x14ac:dyDescent="0.35">
      <c r="A306" s="108" t="str">
        <f t="shared" si="8"/>
        <v>05</v>
      </c>
      <c r="B306" s="107" t="s">
        <v>1919</v>
      </c>
      <c r="C306" s="105" t="s">
        <v>1920</v>
      </c>
      <c r="D306" s="107" t="s">
        <v>1896</v>
      </c>
      <c r="E306" s="106" t="s">
        <v>1973</v>
      </c>
      <c r="F306" s="107" t="s">
        <v>1974</v>
      </c>
      <c r="G306" s="106" t="s">
        <v>1973</v>
      </c>
      <c r="H306" s="105" t="str">
        <f t="shared" si="9"/>
        <v>秋田県男鹿市</v>
      </c>
      <c r="I306" t="s">
        <v>1975</v>
      </c>
    </row>
    <row r="307" spans="1:9" x14ac:dyDescent="0.35">
      <c r="A307" s="108" t="str">
        <f t="shared" si="8"/>
        <v>05</v>
      </c>
      <c r="B307" s="107" t="s">
        <v>1919</v>
      </c>
      <c r="C307" s="105" t="s">
        <v>1920</v>
      </c>
      <c r="D307" s="107" t="s">
        <v>1200</v>
      </c>
      <c r="E307" s="106" t="s">
        <v>1976</v>
      </c>
      <c r="F307" s="107" t="s">
        <v>1977</v>
      </c>
      <c r="G307" s="106" t="s">
        <v>1976</v>
      </c>
      <c r="H307" s="105" t="str">
        <f t="shared" si="9"/>
        <v>秋田県にかほ市</v>
      </c>
      <c r="I307" t="s">
        <v>1978</v>
      </c>
    </row>
    <row r="308" spans="1:9" x14ac:dyDescent="0.35">
      <c r="A308" s="108" t="str">
        <f t="shared" si="8"/>
        <v>05</v>
      </c>
      <c r="B308" s="107" t="s">
        <v>1919</v>
      </c>
      <c r="C308" s="105" t="s">
        <v>1920</v>
      </c>
      <c r="D308" s="107" t="s">
        <v>1903</v>
      </c>
      <c r="E308" s="106" t="s">
        <v>1979</v>
      </c>
      <c r="F308" s="107" t="s">
        <v>1980</v>
      </c>
      <c r="G308" s="106" t="s">
        <v>1979</v>
      </c>
      <c r="H308" s="105" t="str">
        <f t="shared" si="9"/>
        <v>秋田県横手市</v>
      </c>
      <c r="I308" t="s">
        <v>1981</v>
      </c>
    </row>
    <row r="309" spans="1:9" x14ac:dyDescent="0.35">
      <c r="A309" s="108" t="str">
        <f t="shared" si="8"/>
        <v>05</v>
      </c>
      <c r="B309" s="107" t="s">
        <v>1919</v>
      </c>
      <c r="C309" s="105" t="s">
        <v>1920</v>
      </c>
      <c r="D309" s="107" t="s">
        <v>1907</v>
      </c>
      <c r="E309" s="106" t="s">
        <v>1982</v>
      </c>
      <c r="F309" s="107" t="s">
        <v>1983</v>
      </c>
      <c r="G309" s="106" t="s">
        <v>1982</v>
      </c>
      <c r="H309" s="105" t="str">
        <f t="shared" si="9"/>
        <v>秋田県能代市</v>
      </c>
      <c r="I309" t="s">
        <v>1984</v>
      </c>
    </row>
    <row r="310" spans="1:9" x14ac:dyDescent="0.35">
      <c r="A310" s="108" t="str">
        <f t="shared" si="8"/>
        <v>05</v>
      </c>
      <c r="B310" s="107" t="s">
        <v>1919</v>
      </c>
      <c r="C310" s="105" t="s">
        <v>1920</v>
      </c>
      <c r="D310" s="107" t="s">
        <v>1911</v>
      </c>
      <c r="E310" s="106" t="s">
        <v>1985</v>
      </c>
      <c r="F310" s="107" t="s">
        <v>1986</v>
      </c>
      <c r="G310" s="106" t="s">
        <v>1985</v>
      </c>
      <c r="H310" s="105" t="str">
        <f t="shared" si="9"/>
        <v>秋田県仙北市</v>
      </c>
      <c r="I310" t="s">
        <v>1987</v>
      </c>
    </row>
    <row r="311" spans="1:9" x14ac:dyDescent="0.35">
      <c r="A311" s="108" t="str">
        <f t="shared" si="8"/>
        <v>05</v>
      </c>
      <c r="B311" s="107" t="s">
        <v>1919</v>
      </c>
      <c r="C311" s="105" t="s">
        <v>1920</v>
      </c>
      <c r="D311" s="107" t="s">
        <v>1216</v>
      </c>
      <c r="E311" s="106" t="s">
        <v>1988</v>
      </c>
      <c r="F311" s="107" t="s">
        <v>1989</v>
      </c>
      <c r="G311" s="106" t="s">
        <v>1988</v>
      </c>
      <c r="H311" s="105" t="str">
        <f t="shared" si="9"/>
        <v>秋田県美郷町</v>
      </c>
      <c r="I311" t="s">
        <v>1990</v>
      </c>
    </row>
    <row r="312" spans="1:9" x14ac:dyDescent="0.35">
      <c r="A312" s="108" t="str">
        <f t="shared" si="8"/>
        <v>05</v>
      </c>
      <c r="B312" s="107" t="s">
        <v>1919</v>
      </c>
      <c r="C312" s="105" t="s">
        <v>1920</v>
      </c>
      <c r="D312" s="107" t="s">
        <v>1220</v>
      </c>
      <c r="E312" s="106" t="s">
        <v>1991</v>
      </c>
      <c r="F312" s="107" t="s">
        <v>1992</v>
      </c>
      <c r="G312" s="106" t="s">
        <v>1991</v>
      </c>
      <c r="H312" s="105" t="str">
        <f t="shared" si="9"/>
        <v>秋田県三種町</v>
      </c>
      <c r="I312" t="s">
        <v>1993</v>
      </c>
    </row>
    <row r="313" spans="1:9" x14ac:dyDescent="0.35">
      <c r="A313" s="108" t="str">
        <f t="shared" si="8"/>
        <v>05</v>
      </c>
      <c r="B313" s="107" t="s">
        <v>1919</v>
      </c>
      <c r="C313" s="105" t="s">
        <v>1920</v>
      </c>
      <c r="D313" s="107" t="s">
        <v>1224</v>
      </c>
      <c r="E313" s="106" t="s">
        <v>1994</v>
      </c>
      <c r="F313" s="107" t="s">
        <v>1995</v>
      </c>
      <c r="G313" s="106" t="s">
        <v>1994</v>
      </c>
      <c r="H313" s="105" t="str">
        <f t="shared" si="9"/>
        <v>秋田県八峰町</v>
      </c>
      <c r="I313" t="s">
        <v>1996</v>
      </c>
    </row>
    <row r="314" spans="1:9" x14ac:dyDescent="0.35">
      <c r="A314" s="108" t="str">
        <f t="shared" si="8"/>
        <v>06</v>
      </c>
      <c r="B314" s="107" t="s">
        <v>1997</v>
      </c>
      <c r="C314" s="105" t="s">
        <v>1998</v>
      </c>
      <c r="D314" s="107" t="s">
        <v>988</v>
      </c>
      <c r="E314" s="106" t="s">
        <v>1999</v>
      </c>
      <c r="F314" s="107" t="s">
        <v>2000</v>
      </c>
      <c r="G314" s="106" t="s">
        <v>1999</v>
      </c>
      <c r="H314" s="105" t="str">
        <f t="shared" si="9"/>
        <v>山形県山形市</v>
      </c>
      <c r="I314" t="s">
        <v>2001</v>
      </c>
    </row>
    <row r="315" spans="1:9" x14ac:dyDescent="0.35">
      <c r="A315" s="108" t="str">
        <f t="shared" si="8"/>
        <v>06</v>
      </c>
      <c r="B315" s="107" t="s">
        <v>1997</v>
      </c>
      <c r="C315" s="105" t="s">
        <v>1998</v>
      </c>
      <c r="D315" s="107" t="s">
        <v>992</v>
      </c>
      <c r="E315" s="106" t="s">
        <v>2002</v>
      </c>
      <c r="F315" s="107" t="s">
        <v>2003</v>
      </c>
      <c r="G315" s="106" t="s">
        <v>2002</v>
      </c>
      <c r="H315" s="105" t="str">
        <f t="shared" si="9"/>
        <v>山形県米沢市</v>
      </c>
      <c r="I315" t="s">
        <v>2004</v>
      </c>
    </row>
    <row r="316" spans="1:9" x14ac:dyDescent="0.35">
      <c r="A316" s="108" t="str">
        <f t="shared" si="8"/>
        <v>06</v>
      </c>
      <c r="B316" s="107" t="s">
        <v>1997</v>
      </c>
      <c r="C316" s="105" t="s">
        <v>1998</v>
      </c>
      <c r="D316" s="107" t="s">
        <v>996</v>
      </c>
      <c r="E316" s="106" t="s">
        <v>2005</v>
      </c>
      <c r="F316" s="107" t="s">
        <v>2006</v>
      </c>
      <c r="G316" s="106" t="s">
        <v>2005</v>
      </c>
      <c r="H316" s="105" t="str">
        <f t="shared" si="9"/>
        <v>山形県鶴岡市</v>
      </c>
      <c r="I316" t="s">
        <v>2007</v>
      </c>
    </row>
    <row r="317" spans="1:9" x14ac:dyDescent="0.35">
      <c r="A317" s="108" t="str">
        <f t="shared" si="8"/>
        <v>06</v>
      </c>
      <c r="B317" s="107" t="s">
        <v>1997</v>
      </c>
      <c r="C317" s="105" t="s">
        <v>1998</v>
      </c>
      <c r="D317" s="107" t="s">
        <v>1000</v>
      </c>
      <c r="E317" s="106" t="s">
        <v>2008</v>
      </c>
      <c r="F317" s="107" t="s">
        <v>2009</v>
      </c>
      <c r="G317" s="106" t="s">
        <v>2008</v>
      </c>
      <c r="H317" s="105" t="str">
        <f t="shared" si="9"/>
        <v>山形県酒田市</v>
      </c>
      <c r="I317" t="s">
        <v>2010</v>
      </c>
    </row>
    <row r="318" spans="1:9" x14ac:dyDescent="0.35">
      <c r="A318" s="108" t="str">
        <f t="shared" si="8"/>
        <v>06</v>
      </c>
      <c r="B318" s="107" t="s">
        <v>1997</v>
      </c>
      <c r="C318" s="105" t="s">
        <v>1998</v>
      </c>
      <c r="D318" s="107" t="s">
        <v>1004</v>
      </c>
      <c r="E318" s="106" t="s">
        <v>2011</v>
      </c>
      <c r="F318" s="107" t="s">
        <v>2012</v>
      </c>
      <c r="G318" s="106" t="s">
        <v>2011</v>
      </c>
      <c r="H318" s="105" t="str">
        <f t="shared" si="9"/>
        <v>山形県新庄市</v>
      </c>
      <c r="I318" t="s">
        <v>2013</v>
      </c>
    </row>
    <row r="319" spans="1:9" x14ac:dyDescent="0.35">
      <c r="A319" s="108" t="str">
        <f t="shared" si="8"/>
        <v>06</v>
      </c>
      <c r="B319" s="107" t="s">
        <v>1997</v>
      </c>
      <c r="C319" s="105" t="s">
        <v>1998</v>
      </c>
      <c r="D319" s="107" t="s">
        <v>1008</v>
      </c>
      <c r="E319" s="106" t="s">
        <v>2014</v>
      </c>
      <c r="F319" s="107" t="s">
        <v>2015</v>
      </c>
      <c r="G319" s="106" t="s">
        <v>2014</v>
      </c>
      <c r="H319" s="105" t="str">
        <f t="shared" si="9"/>
        <v>山形県寒河江市</v>
      </c>
      <c r="I319" t="s">
        <v>2016</v>
      </c>
    </row>
    <row r="320" spans="1:9" x14ac:dyDescent="0.35">
      <c r="A320" s="108" t="str">
        <f t="shared" si="8"/>
        <v>06</v>
      </c>
      <c r="B320" s="107" t="s">
        <v>1997</v>
      </c>
      <c r="C320" s="105" t="s">
        <v>1998</v>
      </c>
      <c r="D320" s="107" t="s">
        <v>1012</v>
      </c>
      <c r="E320" s="106" t="s">
        <v>2017</v>
      </c>
      <c r="F320" s="107" t="s">
        <v>2018</v>
      </c>
      <c r="G320" s="106" t="s">
        <v>2017</v>
      </c>
      <c r="H320" s="105" t="str">
        <f t="shared" si="9"/>
        <v>山形県上山市</v>
      </c>
      <c r="I320" t="s">
        <v>2019</v>
      </c>
    </row>
    <row r="321" spans="1:9" x14ac:dyDescent="0.35">
      <c r="A321" s="108" t="str">
        <f t="shared" si="8"/>
        <v>06</v>
      </c>
      <c r="B321" s="107" t="s">
        <v>1997</v>
      </c>
      <c r="C321" s="105" t="s">
        <v>1998</v>
      </c>
      <c r="D321" s="107" t="s">
        <v>1016</v>
      </c>
      <c r="E321" s="106" t="s">
        <v>2020</v>
      </c>
      <c r="F321" s="107" t="s">
        <v>2021</v>
      </c>
      <c r="G321" s="106" t="s">
        <v>2020</v>
      </c>
      <c r="H321" s="105" t="str">
        <f t="shared" si="9"/>
        <v>山形県村山市</v>
      </c>
      <c r="I321" t="s">
        <v>2022</v>
      </c>
    </row>
    <row r="322" spans="1:9" x14ac:dyDescent="0.35">
      <c r="A322" s="108" t="str">
        <f t="shared" ref="A322:A385" si="10">MID(B322+100,2,2)</f>
        <v>06</v>
      </c>
      <c r="B322" s="107" t="s">
        <v>1997</v>
      </c>
      <c r="C322" s="105" t="s">
        <v>1998</v>
      </c>
      <c r="D322" s="107" t="s">
        <v>1020</v>
      </c>
      <c r="E322" s="106" t="s">
        <v>2023</v>
      </c>
      <c r="F322" s="107" t="s">
        <v>2024</v>
      </c>
      <c r="G322" s="106" t="s">
        <v>2023</v>
      </c>
      <c r="H322" s="105" t="str">
        <f t="shared" ref="H322:H385" si="11">C322&amp;E322</f>
        <v>山形県長井市</v>
      </c>
      <c r="I322" t="s">
        <v>2025</v>
      </c>
    </row>
    <row r="323" spans="1:9" x14ac:dyDescent="0.35">
      <c r="A323" s="108" t="str">
        <f t="shared" si="10"/>
        <v>06</v>
      </c>
      <c r="B323" s="107" t="s">
        <v>1997</v>
      </c>
      <c r="C323" s="105" t="s">
        <v>1998</v>
      </c>
      <c r="D323" s="107" t="s">
        <v>1024</v>
      </c>
      <c r="E323" s="106" t="s">
        <v>2026</v>
      </c>
      <c r="F323" s="107" t="s">
        <v>2027</v>
      </c>
      <c r="G323" s="106" t="s">
        <v>2026</v>
      </c>
      <c r="H323" s="105" t="str">
        <f t="shared" si="11"/>
        <v>山形県天童市</v>
      </c>
      <c r="I323" t="s">
        <v>2028</v>
      </c>
    </row>
    <row r="324" spans="1:9" x14ac:dyDescent="0.35">
      <c r="A324" s="108" t="str">
        <f t="shared" si="10"/>
        <v>06</v>
      </c>
      <c r="B324" s="107" t="s">
        <v>1997</v>
      </c>
      <c r="C324" s="105" t="s">
        <v>1998</v>
      </c>
      <c r="D324" s="107" t="s">
        <v>1028</v>
      </c>
      <c r="E324" s="106" t="s">
        <v>2029</v>
      </c>
      <c r="F324" s="107" t="s">
        <v>2030</v>
      </c>
      <c r="G324" s="106" t="s">
        <v>2029</v>
      </c>
      <c r="H324" s="105" t="str">
        <f t="shared" si="11"/>
        <v>山形県東根市</v>
      </c>
      <c r="I324" t="s">
        <v>2031</v>
      </c>
    </row>
    <row r="325" spans="1:9" x14ac:dyDescent="0.35">
      <c r="A325" s="108" t="str">
        <f t="shared" si="10"/>
        <v>06</v>
      </c>
      <c r="B325" s="107" t="s">
        <v>1997</v>
      </c>
      <c r="C325" s="105" t="s">
        <v>1998</v>
      </c>
      <c r="D325" s="107" t="s">
        <v>1032</v>
      </c>
      <c r="E325" s="106" t="s">
        <v>2032</v>
      </c>
      <c r="F325" s="107" t="s">
        <v>2033</v>
      </c>
      <c r="G325" s="106" t="s">
        <v>2032</v>
      </c>
      <c r="H325" s="105" t="str">
        <f t="shared" si="11"/>
        <v>山形県尾花沢市</v>
      </c>
      <c r="I325" t="s">
        <v>2034</v>
      </c>
    </row>
    <row r="326" spans="1:9" x14ac:dyDescent="0.35">
      <c r="A326" s="108" t="str">
        <f t="shared" si="10"/>
        <v>06</v>
      </c>
      <c r="B326" s="107" t="s">
        <v>1997</v>
      </c>
      <c r="C326" s="105" t="s">
        <v>1998</v>
      </c>
      <c r="D326" s="107" t="s">
        <v>1036</v>
      </c>
      <c r="E326" s="106" t="s">
        <v>2035</v>
      </c>
      <c r="F326" s="107" t="s">
        <v>2036</v>
      </c>
      <c r="G326" s="106" t="s">
        <v>2035</v>
      </c>
      <c r="H326" s="105" t="str">
        <f t="shared" si="11"/>
        <v>山形県南陽市</v>
      </c>
      <c r="I326" t="s">
        <v>2037</v>
      </c>
    </row>
    <row r="327" spans="1:9" x14ac:dyDescent="0.35">
      <c r="A327" s="108" t="str">
        <f t="shared" si="10"/>
        <v>06</v>
      </c>
      <c r="B327" s="107" t="s">
        <v>1997</v>
      </c>
      <c r="C327" s="105" t="s">
        <v>1998</v>
      </c>
      <c r="D327" s="107" t="s">
        <v>1040</v>
      </c>
      <c r="E327" s="106" t="s">
        <v>2038</v>
      </c>
      <c r="F327" s="107" t="s">
        <v>2039</v>
      </c>
      <c r="G327" s="106" t="s">
        <v>2038</v>
      </c>
      <c r="H327" s="105" t="str">
        <f t="shared" si="11"/>
        <v>山形県中山町</v>
      </c>
      <c r="I327" t="s">
        <v>2040</v>
      </c>
    </row>
    <row r="328" spans="1:9" x14ac:dyDescent="0.35">
      <c r="A328" s="108" t="str">
        <f t="shared" si="10"/>
        <v>06</v>
      </c>
      <c r="B328" s="107" t="s">
        <v>1997</v>
      </c>
      <c r="C328" s="105" t="s">
        <v>1998</v>
      </c>
      <c r="D328" s="107" t="s">
        <v>1044</v>
      </c>
      <c r="E328" s="106" t="s">
        <v>2041</v>
      </c>
      <c r="F328" s="107" t="s">
        <v>2042</v>
      </c>
      <c r="G328" s="106" t="s">
        <v>2041</v>
      </c>
      <c r="H328" s="105" t="str">
        <f t="shared" si="11"/>
        <v>山形県山辺町</v>
      </c>
      <c r="I328" t="s">
        <v>2043</v>
      </c>
    </row>
    <row r="329" spans="1:9" x14ac:dyDescent="0.35">
      <c r="A329" s="108" t="str">
        <f t="shared" si="10"/>
        <v>06</v>
      </c>
      <c r="B329" s="107" t="s">
        <v>1997</v>
      </c>
      <c r="C329" s="105" t="s">
        <v>1998</v>
      </c>
      <c r="D329" s="107" t="s">
        <v>1048</v>
      </c>
      <c r="E329" s="106" t="s">
        <v>2044</v>
      </c>
      <c r="F329" s="107" t="s">
        <v>2045</v>
      </c>
      <c r="G329" s="106" t="s">
        <v>2044</v>
      </c>
      <c r="H329" s="105" t="str">
        <f t="shared" si="11"/>
        <v>山形県大江町</v>
      </c>
      <c r="I329" t="s">
        <v>2046</v>
      </c>
    </row>
    <row r="330" spans="1:9" x14ac:dyDescent="0.35">
      <c r="A330" s="108" t="str">
        <f t="shared" si="10"/>
        <v>06</v>
      </c>
      <c r="B330" s="107" t="s">
        <v>1997</v>
      </c>
      <c r="C330" s="105" t="s">
        <v>1998</v>
      </c>
      <c r="D330" s="107" t="s">
        <v>1052</v>
      </c>
      <c r="E330" s="106" t="s">
        <v>2047</v>
      </c>
      <c r="F330" s="107" t="s">
        <v>2048</v>
      </c>
      <c r="G330" s="106" t="s">
        <v>2047</v>
      </c>
      <c r="H330" s="105" t="str">
        <f t="shared" si="11"/>
        <v>山形県朝日町</v>
      </c>
      <c r="I330" t="s">
        <v>2049</v>
      </c>
    </row>
    <row r="331" spans="1:9" x14ac:dyDescent="0.35">
      <c r="A331" s="108" t="str">
        <f t="shared" si="10"/>
        <v>06</v>
      </c>
      <c r="B331" s="107" t="s">
        <v>1997</v>
      </c>
      <c r="C331" s="105" t="s">
        <v>1998</v>
      </c>
      <c r="D331" s="107" t="s">
        <v>1056</v>
      </c>
      <c r="E331" s="106" t="s">
        <v>2050</v>
      </c>
      <c r="F331" s="107" t="s">
        <v>2051</v>
      </c>
      <c r="G331" s="106" t="s">
        <v>2050</v>
      </c>
      <c r="H331" s="105" t="str">
        <f t="shared" si="11"/>
        <v>山形県西川町</v>
      </c>
      <c r="I331" t="s">
        <v>2052</v>
      </c>
    </row>
    <row r="332" spans="1:9" x14ac:dyDescent="0.35">
      <c r="A332" s="108" t="str">
        <f t="shared" si="10"/>
        <v>06</v>
      </c>
      <c r="B332" s="107" t="s">
        <v>1997</v>
      </c>
      <c r="C332" s="105" t="s">
        <v>1998</v>
      </c>
      <c r="D332" s="107" t="s">
        <v>1060</v>
      </c>
      <c r="E332" s="106" t="s">
        <v>2053</v>
      </c>
      <c r="F332" s="107" t="s">
        <v>2054</v>
      </c>
      <c r="G332" s="106" t="s">
        <v>2053</v>
      </c>
      <c r="H332" s="105" t="str">
        <f t="shared" si="11"/>
        <v>山形県河北町</v>
      </c>
      <c r="I332" t="s">
        <v>2055</v>
      </c>
    </row>
    <row r="333" spans="1:9" x14ac:dyDescent="0.35">
      <c r="A333" s="108" t="str">
        <f t="shared" si="10"/>
        <v>06</v>
      </c>
      <c r="B333" s="107" t="s">
        <v>1997</v>
      </c>
      <c r="C333" s="105" t="s">
        <v>1998</v>
      </c>
      <c r="D333" s="107" t="s">
        <v>1064</v>
      </c>
      <c r="E333" s="106" t="s">
        <v>2056</v>
      </c>
      <c r="F333" s="107" t="s">
        <v>2057</v>
      </c>
      <c r="G333" s="106" t="s">
        <v>2056</v>
      </c>
      <c r="H333" s="105" t="str">
        <f t="shared" si="11"/>
        <v>山形県大石田町</v>
      </c>
      <c r="I333" t="s">
        <v>2058</v>
      </c>
    </row>
    <row r="334" spans="1:9" x14ac:dyDescent="0.35">
      <c r="A334" s="108" t="str">
        <f t="shared" si="10"/>
        <v>06</v>
      </c>
      <c r="B334" s="107" t="s">
        <v>1997</v>
      </c>
      <c r="C334" s="105" t="s">
        <v>1998</v>
      </c>
      <c r="D334" s="107" t="s">
        <v>1068</v>
      </c>
      <c r="E334" s="106" t="s">
        <v>2059</v>
      </c>
      <c r="F334" s="107" t="s">
        <v>2060</v>
      </c>
      <c r="G334" s="106" t="s">
        <v>2059</v>
      </c>
      <c r="H334" s="105" t="str">
        <f t="shared" si="11"/>
        <v>山形県舟形町</v>
      </c>
      <c r="I334" t="s">
        <v>2061</v>
      </c>
    </row>
    <row r="335" spans="1:9" x14ac:dyDescent="0.35">
      <c r="A335" s="108" t="str">
        <f t="shared" si="10"/>
        <v>06</v>
      </c>
      <c r="B335" s="107" t="s">
        <v>1997</v>
      </c>
      <c r="C335" s="105" t="s">
        <v>1998</v>
      </c>
      <c r="D335" s="107" t="s">
        <v>1072</v>
      </c>
      <c r="E335" s="106" t="s">
        <v>2062</v>
      </c>
      <c r="F335" s="107" t="s">
        <v>2063</v>
      </c>
      <c r="G335" s="106" t="s">
        <v>2062</v>
      </c>
      <c r="H335" s="105" t="str">
        <f t="shared" si="11"/>
        <v>山形県大蔵村</v>
      </c>
      <c r="I335" t="s">
        <v>2064</v>
      </c>
    </row>
    <row r="336" spans="1:9" x14ac:dyDescent="0.35">
      <c r="A336" s="108" t="str">
        <f t="shared" si="10"/>
        <v>06</v>
      </c>
      <c r="B336" s="107" t="s">
        <v>1997</v>
      </c>
      <c r="C336" s="105" t="s">
        <v>1998</v>
      </c>
      <c r="D336" s="107" t="s">
        <v>1615</v>
      </c>
      <c r="E336" s="106" t="s">
        <v>2065</v>
      </c>
      <c r="F336" s="107" t="s">
        <v>2066</v>
      </c>
      <c r="G336" s="106" t="s">
        <v>2065</v>
      </c>
      <c r="H336" s="105" t="str">
        <f t="shared" si="11"/>
        <v>山形県最上町</v>
      </c>
      <c r="I336" t="s">
        <v>2067</v>
      </c>
    </row>
    <row r="337" spans="1:9" x14ac:dyDescent="0.35">
      <c r="A337" s="108" t="str">
        <f t="shared" si="10"/>
        <v>06</v>
      </c>
      <c r="B337" s="107" t="s">
        <v>1997</v>
      </c>
      <c r="C337" s="105" t="s">
        <v>1998</v>
      </c>
      <c r="D337" s="107" t="s">
        <v>1092</v>
      </c>
      <c r="E337" s="106" t="s">
        <v>2068</v>
      </c>
      <c r="F337" s="107" t="s">
        <v>2069</v>
      </c>
      <c r="G337" s="106" t="s">
        <v>2068</v>
      </c>
      <c r="H337" s="105" t="str">
        <f t="shared" si="11"/>
        <v>山形県高畠町</v>
      </c>
      <c r="I337" t="s">
        <v>2070</v>
      </c>
    </row>
    <row r="338" spans="1:9" x14ac:dyDescent="0.35">
      <c r="A338" s="108" t="str">
        <f t="shared" si="10"/>
        <v>06</v>
      </c>
      <c r="B338" s="107" t="s">
        <v>1997</v>
      </c>
      <c r="C338" s="105" t="s">
        <v>1998</v>
      </c>
      <c r="D338" s="107" t="s">
        <v>1096</v>
      </c>
      <c r="E338" s="106" t="s">
        <v>2071</v>
      </c>
      <c r="F338" s="107" t="s">
        <v>2072</v>
      </c>
      <c r="G338" s="106" t="s">
        <v>2071</v>
      </c>
      <c r="H338" s="105" t="str">
        <f t="shared" si="11"/>
        <v>山形県川西町</v>
      </c>
      <c r="I338" t="s">
        <v>2073</v>
      </c>
    </row>
    <row r="339" spans="1:9" x14ac:dyDescent="0.35">
      <c r="A339" s="108" t="str">
        <f t="shared" si="10"/>
        <v>06</v>
      </c>
      <c r="B339" s="107" t="s">
        <v>1997</v>
      </c>
      <c r="C339" s="105" t="s">
        <v>1998</v>
      </c>
      <c r="D339" s="107" t="s">
        <v>1100</v>
      </c>
      <c r="E339" s="106" t="s">
        <v>2074</v>
      </c>
      <c r="F339" s="107" t="s">
        <v>2075</v>
      </c>
      <c r="G339" s="106" t="s">
        <v>2074</v>
      </c>
      <c r="H339" s="105" t="str">
        <f t="shared" si="11"/>
        <v>山形県白鷹町</v>
      </c>
      <c r="I339" t="s">
        <v>2076</v>
      </c>
    </row>
    <row r="340" spans="1:9" x14ac:dyDescent="0.35">
      <c r="A340" s="108" t="str">
        <f t="shared" si="10"/>
        <v>06</v>
      </c>
      <c r="B340" s="107" t="s">
        <v>1997</v>
      </c>
      <c r="C340" s="105" t="s">
        <v>1998</v>
      </c>
      <c r="D340" s="107" t="s">
        <v>1104</v>
      </c>
      <c r="E340" s="106" t="s">
        <v>2077</v>
      </c>
      <c r="F340" s="107" t="s">
        <v>2078</v>
      </c>
      <c r="G340" s="106" t="s">
        <v>2077</v>
      </c>
      <c r="H340" s="105" t="str">
        <f t="shared" si="11"/>
        <v>山形県飯豊町</v>
      </c>
      <c r="I340" t="s">
        <v>2079</v>
      </c>
    </row>
    <row r="341" spans="1:9" x14ac:dyDescent="0.35">
      <c r="A341" s="108" t="str">
        <f t="shared" si="10"/>
        <v>06</v>
      </c>
      <c r="B341" s="107" t="s">
        <v>1997</v>
      </c>
      <c r="C341" s="105" t="s">
        <v>1998</v>
      </c>
      <c r="D341" s="107" t="s">
        <v>1619</v>
      </c>
      <c r="E341" s="106" t="s">
        <v>2080</v>
      </c>
      <c r="F341" s="107" t="s">
        <v>2081</v>
      </c>
      <c r="G341" s="106" t="s">
        <v>2080</v>
      </c>
      <c r="H341" s="105" t="str">
        <f t="shared" si="11"/>
        <v>山形県小国町</v>
      </c>
      <c r="I341" t="s">
        <v>2082</v>
      </c>
    </row>
    <row r="342" spans="1:9" x14ac:dyDescent="0.35">
      <c r="A342" s="108" t="str">
        <f t="shared" si="10"/>
        <v>06</v>
      </c>
      <c r="B342" s="107" t="s">
        <v>1997</v>
      </c>
      <c r="C342" s="105" t="s">
        <v>1998</v>
      </c>
      <c r="D342" s="107" t="s">
        <v>1120</v>
      </c>
      <c r="E342" s="106" t="s">
        <v>2083</v>
      </c>
      <c r="F342" s="107" t="s">
        <v>2084</v>
      </c>
      <c r="G342" s="106" t="s">
        <v>2083</v>
      </c>
      <c r="H342" s="105" t="str">
        <f t="shared" si="11"/>
        <v>山形県三川町</v>
      </c>
      <c r="I342" t="s">
        <v>2085</v>
      </c>
    </row>
    <row r="343" spans="1:9" x14ac:dyDescent="0.35">
      <c r="A343" s="108" t="str">
        <f t="shared" si="10"/>
        <v>06</v>
      </c>
      <c r="B343" s="107" t="s">
        <v>1997</v>
      </c>
      <c r="C343" s="105" t="s">
        <v>1998</v>
      </c>
      <c r="D343" s="107" t="s">
        <v>1144</v>
      </c>
      <c r="E343" s="106" t="s">
        <v>2086</v>
      </c>
      <c r="F343" s="107" t="s">
        <v>2087</v>
      </c>
      <c r="G343" s="106" t="s">
        <v>2086</v>
      </c>
      <c r="H343" s="105" t="str">
        <f t="shared" si="11"/>
        <v>山形県遊佐町</v>
      </c>
      <c r="I343" t="s">
        <v>2088</v>
      </c>
    </row>
    <row r="344" spans="1:9" x14ac:dyDescent="0.35">
      <c r="A344" s="108" t="str">
        <f t="shared" si="10"/>
        <v>06</v>
      </c>
      <c r="B344" s="107" t="s">
        <v>1997</v>
      </c>
      <c r="C344" s="105" t="s">
        <v>1998</v>
      </c>
      <c r="D344" s="107" t="s">
        <v>1641</v>
      </c>
      <c r="E344" s="106" t="s">
        <v>2089</v>
      </c>
      <c r="F344" s="107" t="s">
        <v>2090</v>
      </c>
      <c r="G344" s="106" t="s">
        <v>2089</v>
      </c>
      <c r="H344" s="105" t="str">
        <f t="shared" si="11"/>
        <v>山形県庄内町</v>
      </c>
      <c r="I344" t="s">
        <v>2091</v>
      </c>
    </row>
    <row r="345" spans="1:9" x14ac:dyDescent="0.35">
      <c r="A345" s="108" t="str">
        <f t="shared" si="10"/>
        <v>06</v>
      </c>
      <c r="B345" s="107" t="s">
        <v>1997</v>
      </c>
      <c r="C345" s="105" t="s">
        <v>1998</v>
      </c>
      <c r="D345" s="107" t="s">
        <v>1148</v>
      </c>
      <c r="E345" s="106" t="s">
        <v>2092</v>
      </c>
      <c r="F345" s="107" t="s">
        <v>2093</v>
      </c>
      <c r="G345" s="106" t="s">
        <v>2092</v>
      </c>
      <c r="H345" s="105" t="str">
        <f t="shared" si="11"/>
        <v>山形県戸沢村</v>
      </c>
      <c r="I345" t="s">
        <v>2094</v>
      </c>
    </row>
    <row r="346" spans="1:9" x14ac:dyDescent="0.35">
      <c r="A346" s="108" t="str">
        <f t="shared" si="10"/>
        <v>06</v>
      </c>
      <c r="B346" s="107" t="s">
        <v>1997</v>
      </c>
      <c r="C346" s="105" t="s">
        <v>1998</v>
      </c>
      <c r="D346" s="107" t="s">
        <v>1148</v>
      </c>
      <c r="E346" s="106" t="s">
        <v>2095</v>
      </c>
      <c r="F346" s="107" t="s">
        <v>2093</v>
      </c>
      <c r="G346" s="106" t="s">
        <v>2095</v>
      </c>
      <c r="H346" s="105" t="str">
        <f t="shared" si="11"/>
        <v>山形県鮭川村</v>
      </c>
      <c r="I346" t="s">
        <v>2096</v>
      </c>
    </row>
    <row r="347" spans="1:9" x14ac:dyDescent="0.35">
      <c r="A347" s="108" t="str">
        <f t="shared" si="10"/>
        <v>06</v>
      </c>
      <c r="B347" s="107" t="s">
        <v>1997</v>
      </c>
      <c r="C347" s="105" t="s">
        <v>1998</v>
      </c>
      <c r="D347" s="107" t="s">
        <v>1148</v>
      </c>
      <c r="E347" s="106" t="s">
        <v>2097</v>
      </c>
      <c r="F347" s="107" t="s">
        <v>2093</v>
      </c>
      <c r="G347" s="106" t="s">
        <v>2097</v>
      </c>
      <c r="H347" s="105" t="str">
        <f t="shared" si="11"/>
        <v>山形県真室川町</v>
      </c>
      <c r="I347" t="s">
        <v>2098</v>
      </c>
    </row>
    <row r="348" spans="1:9" x14ac:dyDescent="0.35">
      <c r="A348" s="108" t="str">
        <f t="shared" si="10"/>
        <v>06</v>
      </c>
      <c r="B348" s="107" t="s">
        <v>1997</v>
      </c>
      <c r="C348" s="105" t="s">
        <v>1998</v>
      </c>
      <c r="D348" s="107" t="s">
        <v>1148</v>
      </c>
      <c r="E348" s="106" t="s">
        <v>2099</v>
      </c>
      <c r="F348" s="107" t="s">
        <v>2093</v>
      </c>
      <c r="G348" s="106" t="s">
        <v>2099</v>
      </c>
      <c r="H348" s="105" t="str">
        <f t="shared" si="11"/>
        <v>山形県金山町</v>
      </c>
      <c r="I348" t="s">
        <v>2100</v>
      </c>
    </row>
    <row r="349" spans="1:9" x14ac:dyDescent="0.35">
      <c r="A349" s="108" t="str">
        <f t="shared" si="10"/>
        <v>07</v>
      </c>
      <c r="B349" s="107" t="s">
        <v>2101</v>
      </c>
      <c r="C349" s="105" t="s">
        <v>2102</v>
      </c>
      <c r="D349" s="107" t="s">
        <v>988</v>
      </c>
      <c r="E349" s="106" t="s">
        <v>2103</v>
      </c>
      <c r="F349" s="107" t="s">
        <v>2104</v>
      </c>
      <c r="G349" s="106" t="s">
        <v>2103</v>
      </c>
      <c r="H349" s="105" t="str">
        <f t="shared" si="11"/>
        <v>福島県福島市</v>
      </c>
      <c r="I349" t="s">
        <v>2105</v>
      </c>
    </row>
    <row r="350" spans="1:9" x14ac:dyDescent="0.35">
      <c r="A350" s="108" t="str">
        <f t="shared" si="10"/>
        <v>07</v>
      </c>
      <c r="B350" s="107" t="s">
        <v>2101</v>
      </c>
      <c r="C350" s="105" t="s">
        <v>2102</v>
      </c>
      <c r="D350" s="107" t="s">
        <v>992</v>
      </c>
      <c r="E350" s="106" t="s">
        <v>2106</v>
      </c>
      <c r="F350" s="107" t="s">
        <v>2107</v>
      </c>
      <c r="G350" s="106" t="s">
        <v>2106</v>
      </c>
      <c r="H350" s="105" t="str">
        <f t="shared" si="11"/>
        <v>福島県二本松市</v>
      </c>
      <c r="I350" t="s">
        <v>2108</v>
      </c>
    </row>
    <row r="351" spans="1:9" x14ac:dyDescent="0.35">
      <c r="A351" s="108" t="str">
        <f t="shared" si="10"/>
        <v>07</v>
      </c>
      <c r="B351" s="107" t="s">
        <v>2101</v>
      </c>
      <c r="C351" s="105" t="s">
        <v>2102</v>
      </c>
      <c r="D351" s="107" t="s">
        <v>996</v>
      </c>
      <c r="E351" s="106" t="s">
        <v>2109</v>
      </c>
      <c r="F351" s="107" t="s">
        <v>2110</v>
      </c>
      <c r="G351" s="106" t="s">
        <v>2109</v>
      </c>
      <c r="H351" s="105" t="str">
        <f t="shared" si="11"/>
        <v>福島県郡山市</v>
      </c>
      <c r="I351" t="s">
        <v>2111</v>
      </c>
    </row>
    <row r="352" spans="1:9" x14ac:dyDescent="0.35">
      <c r="A352" s="108" t="str">
        <f t="shared" si="10"/>
        <v>07</v>
      </c>
      <c r="B352" s="107" t="s">
        <v>2101</v>
      </c>
      <c r="C352" s="105" t="s">
        <v>2102</v>
      </c>
      <c r="D352" s="107" t="s">
        <v>1000</v>
      </c>
      <c r="E352" s="106" t="s">
        <v>2112</v>
      </c>
      <c r="F352" s="107" t="s">
        <v>2113</v>
      </c>
      <c r="G352" s="106" t="s">
        <v>2112</v>
      </c>
      <c r="H352" s="105" t="str">
        <f t="shared" si="11"/>
        <v>福島県須賀川市</v>
      </c>
      <c r="I352" t="s">
        <v>2114</v>
      </c>
    </row>
    <row r="353" spans="1:9" x14ac:dyDescent="0.35">
      <c r="A353" s="108" t="str">
        <f t="shared" si="10"/>
        <v>07</v>
      </c>
      <c r="B353" s="107" t="s">
        <v>2101</v>
      </c>
      <c r="C353" s="105" t="s">
        <v>2102</v>
      </c>
      <c r="D353" s="107" t="s">
        <v>1004</v>
      </c>
      <c r="E353" s="106" t="s">
        <v>2115</v>
      </c>
      <c r="F353" s="107" t="s">
        <v>2116</v>
      </c>
      <c r="G353" s="106" t="s">
        <v>2115</v>
      </c>
      <c r="H353" s="105" t="str">
        <f t="shared" si="11"/>
        <v>福島県白河市</v>
      </c>
      <c r="I353" t="s">
        <v>2117</v>
      </c>
    </row>
    <row r="354" spans="1:9" x14ac:dyDescent="0.35">
      <c r="A354" s="108" t="str">
        <f t="shared" si="10"/>
        <v>07</v>
      </c>
      <c r="B354" s="107" t="s">
        <v>2101</v>
      </c>
      <c r="C354" s="105" t="s">
        <v>2102</v>
      </c>
      <c r="D354" s="107" t="s">
        <v>1008</v>
      </c>
      <c r="E354" s="106" t="s">
        <v>2118</v>
      </c>
      <c r="F354" s="107" t="s">
        <v>2119</v>
      </c>
      <c r="G354" s="106" t="s">
        <v>2118</v>
      </c>
      <c r="H354" s="105" t="str">
        <f t="shared" si="11"/>
        <v>福島県会津若松市</v>
      </c>
      <c r="I354" t="s">
        <v>2120</v>
      </c>
    </row>
    <row r="355" spans="1:9" x14ac:dyDescent="0.35">
      <c r="A355" s="108" t="str">
        <f t="shared" si="10"/>
        <v>07</v>
      </c>
      <c r="B355" s="107" t="s">
        <v>2101</v>
      </c>
      <c r="C355" s="105" t="s">
        <v>2102</v>
      </c>
      <c r="D355" s="107" t="s">
        <v>1012</v>
      </c>
      <c r="E355" s="106" t="s">
        <v>2121</v>
      </c>
      <c r="F355" s="107" t="s">
        <v>2122</v>
      </c>
      <c r="G355" s="106" t="s">
        <v>2121</v>
      </c>
      <c r="H355" s="105" t="str">
        <f t="shared" si="11"/>
        <v>福島県喜多方市</v>
      </c>
      <c r="I355" t="s">
        <v>2123</v>
      </c>
    </row>
    <row r="356" spans="1:9" x14ac:dyDescent="0.35">
      <c r="A356" s="108" t="str">
        <f t="shared" si="10"/>
        <v>07</v>
      </c>
      <c r="B356" s="107" t="s">
        <v>2101</v>
      </c>
      <c r="C356" s="105" t="s">
        <v>2102</v>
      </c>
      <c r="D356" s="107" t="s">
        <v>1016</v>
      </c>
      <c r="E356" s="106" t="s">
        <v>2124</v>
      </c>
      <c r="F356" s="107" t="s">
        <v>2125</v>
      </c>
      <c r="G356" s="106" t="s">
        <v>2124</v>
      </c>
      <c r="H356" s="105" t="str">
        <f t="shared" si="11"/>
        <v>福島県いわき市</v>
      </c>
      <c r="I356" t="s">
        <v>2126</v>
      </c>
    </row>
    <row r="357" spans="1:9" x14ac:dyDescent="0.35">
      <c r="A357" s="108" t="str">
        <f t="shared" si="10"/>
        <v>07</v>
      </c>
      <c r="B357" s="107" t="s">
        <v>2101</v>
      </c>
      <c r="C357" s="105" t="s">
        <v>2102</v>
      </c>
      <c r="D357" s="107" t="s">
        <v>1024</v>
      </c>
      <c r="E357" s="106" t="s">
        <v>2127</v>
      </c>
      <c r="F357" s="107" t="s">
        <v>2128</v>
      </c>
      <c r="G357" s="106" t="s">
        <v>2127</v>
      </c>
      <c r="H357" s="105" t="str">
        <f t="shared" si="11"/>
        <v>福島県相馬市</v>
      </c>
      <c r="I357" t="s">
        <v>2129</v>
      </c>
    </row>
    <row r="358" spans="1:9" x14ac:dyDescent="0.35">
      <c r="A358" s="108" t="str">
        <f t="shared" si="10"/>
        <v>07</v>
      </c>
      <c r="B358" s="107" t="s">
        <v>2101</v>
      </c>
      <c r="C358" s="105" t="s">
        <v>2102</v>
      </c>
      <c r="D358" s="107" t="s">
        <v>1028</v>
      </c>
      <c r="E358" s="106" t="s">
        <v>2130</v>
      </c>
      <c r="F358" s="107" t="s">
        <v>2131</v>
      </c>
      <c r="G358" s="106" t="s">
        <v>2130</v>
      </c>
      <c r="H358" s="105" t="str">
        <f t="shared" si="11"/>
        <v>福島県川俣町</v>
      </c>
      <c r="I358" t="s">
        <v>2132</v>
      </c>
    </row>
    <row r="359" spans="1:9" x14ac:dyDescent="0.35">
      <c r="A359" s="108" t="str">
        <f t="shared" si="10"/>
        <v>07</v>
      </c>
      <c r="B359" s="107" t="s">
        <v>2101</v>
      </c>
      <c r="C359" s="105" t="s">
        <v>2102</v>
      </c>
      <c r="D359" s="107" t="s">
        <v>1036</v>
      </c>
      <c r="E359" s="106" t="s">
        <v>2133</v>
      </c>
      <c r="F359" s="107" t="s">
        <v>2134</v>
      </c>
      <c r="G359" s="106" t="s">
        <v>2133</v>
      </c>
      <c r="H359" s="105" t="str">
        <f t="shared" si="11"/>
        <v>福島県桑折町</v>
      </c>
      <c r="I359" t="s">
        <v>2135</v>
      </c>
    </row>
    <row r="360" spans="1:9" x14ac:dyDescent="0.35">
      <c r="A360" s="108" t="str">
        <f t="shared" si="10"/>
        <v>07</v>
      </c>
      <c r="B360" s="107" t="s">
        <v>2101</v>
      </c>
      <c r="C360" s="105" t="s">
        <v>2102</v>
      </c>
      <c r="D360" s="107" t="s">
        <v>1040</v>
      </c>
      <c r="E360" s="106" t="s">
        <v>2136</v>
      </c>
      <c r="F360" s="107" t="s">
        <v>2137</v>
      </c>
      <c r="G360" s="106" t="s">
        <v>2136</v>
      </c>
      <c r="H360" s="105" t="str">
        <f t="shared" si="11"/>
        <v>福島県国見町</v>
      </c>
      <c r="I360" t="s">
        <v>2138</v>
      </c>
    </row>
    <row r="361" spans="1:9" x14ac:dyDescent="0.35">
      <c r="A361" s="108" t="str">
        <f t="shared" si="10"/>
        <v>07</v>
      </c>
      <c r="B361" s="107" t="s">
        <v>2101</v>
      </c>
      <c r="C361" s="105" t="s">
        <v>2102</v>
      </c>
      <c r="D361" s="107" t="s">
        <v>1068</v>
      </c>
      <c r="E361" s="106" t="s">
        <v>2139</v>
      </c>
      <c r="F361" s="107" t="s">
        <v>2140</v>
      </c>
      <c r="G361" s="106" t="s">
        <v>2139</v>
      </c>
      <c r="H361" s="105" t="str">
        <f t="shared" si="11"/>
        <v>福島県大玉村</v>
      </c>
      <c r="I361" t="s">
        <v>2141</v>
      </c>
    </row>
    <row r="362" spans="1:9" x14ac:dyDescent="0.35">
      <c r="A362" s="108" t="str">
        <f t="shared" si="10"/>
        <v>07</v>
      </c>
      <c r="B362" s="107" t="s">
        <v>2101</v>
      </c>
      <c r="C362" s="105" t="s">
        <v>2102</v>
      </c>
      <c r="D362" s="107" t="s">
        <v>1615</v>
      </c>
      <c r="E362" s="106" t="s">
        <v>2142</v>
      </c>
      <c r="F362" s="107" t="s">
        <v>2143</v>
      </c>
      <c r="G362" s="106" t="s">
        <v>2142</v>
      </c>
      <c r="H362" s="105" t="str">
        <f t="shared" si="11"/>
        <v>福島県鏡石町</v>
      </c>
      <c r="I362" t="s">
        <v>2144</v>
      </c>
    </row>
    <row r="363" spans="1:9" x14ac:dyDescent="0.35">
      <c r="A363" s="108" t="str">
        <f t="shared" si="10"/>
        <v>07</v>
      </c>
      <c r="B363" s="107" t="s">
        <v>2101</v>
      </c>
      <c r="C363" s="105" t="s">
        <v>2102</v>
      </c>
      <c r="D363" s="107" t="s">
        <v>1096</v>
      </c>
      <c r="E363" s="106" t="s">
        <v>2145</v>
      </c>
      <c r="F363" s="107" t="s">
        <v>2146</v>
      </c>
      <c r="G363" s="106" t="s">
        <v>2145</v>
      </c>
      <c r="H363" s="105" t="str">
        <f t="shared" si="11"/>
        <v>福島県天栄村</v>
      </c>
      <c r="I363" t="s">
        <v>2147</v>
      </c>
    </row>
    <row r="364" spans="1:9" x14ac:dyDescent="0.35">
      <c r="A364" s="108" t="str">
        <f t="shared" si="10"/>
        <v>07</v>
      </c>
      <c r="B364" s="107" t="s">
        <v>2101</v>
      </c>
      <c r="C364" s="105" t="s">
        <v>2102</v>
      </c>
      <c r="D364" s="107" t="s">
        <v>1100</v>
      </c>
      <c r="E364" s="106" t="s">
        <v>2148</v>
      </c>
      <c r="F364" s="107" t="s">
        <v>2149</v>
      </c>
      <c r="G364" s="106" t="s">
        <v>2148</v>
      </c>
      <c r="H364" s="105" t="str">
        <f t="shared" si="11"/>
        <v>福島県南会津町</v>
      </c>
      <c r="I364" t="s">
        <v>2150</v>
      </c>
    </row>
    <row r="365" spans="1:9" x14ac:dyDescent="0.35">
      <c r="A365" s="108" t="str">
        <f t="shared" si="10"/>
        <v>07</v>
      </c>
      <c r="B365" s="107" t="s">
        <v>2101</v>
      </c>
      <c r="C365" s="105" t="s">
        <v>2102</v>
      </c>
      <c r="D365" s="107" t="s">
        <v>1104</v>
      </c>
      <c r="E365" s="106" t="s">
        <v>2151</v>
      </c>
      <c r="F365" s="107" t="s">
        <v>2152</v>
      </c>
      <c r="G365" s="106" t="s">
        <v>2151</v>
      </c>
      <c r="H365" s="105" t="str">
        <f t="shared" si="11"/>
        <v>福島県下郷町</v>
      </c>
      <c r="I365" t="s">
        <v>2153</v>
      </c>
    </row>
    <row r="366" spans="1:9" x14ac:dyDescent="0.35">
      <c r="A366" s="108" t="str">
        <f t="shared" si="10"/>
        <v>07</v>
      </c>
      <c r="B366" s="107" t="s">
        <v>2101</v>
      </c>
      <c r="C366" s="105" t="s">
        <v>2102</v>
      </c>
      <c r="D366" s="107" t="s">
        <v>1108</v>
      </c>
      <c r="E366" s="106" t="s">
        <v>2154</v>
      </c>
      <c r="F366" s="107" t="s">
        <v>2155</v>
      </c>
      <c r="G366" s="106" t="s">
        <v>2154</v>
      </c>
      <c r="H366" s="105" t="str">
        <f t="shared" si="11"/>
        <v>福島県檜枝岐村</v>
      </c>
      <c r="I366" t="s">
        <v>2156</v>
      </c>
    </row>
    <row r="367" spans="1:9" x14ac:dyDescent="0.35">
      <c r="A367" s="108" t="str">
        <f t="shared" si="10"/>
        <v>07</v>
      </c>
      <c r="B367" s="107" t="s">
        <v>2101</v>
      </c>
      <c r="C367" s="105" t="s">
        <v>2102</v>
      </c>
      <c r="D367" s="107" t="s">
        <v>1120</v>
      </c>
      <c r="E367" s="106" t="s">
        <v>2157</v>
      </c>
      <c r="F367" s="107" t="s">
        <v>2158</v>
      </c>
      <c r="G367" s="106" t="s">
        <v>2157</v>
      </c>
      <c r="H367" s="105" t="str">
        <f t="shared" si="11"/>
        <v>福島県只見町</v>
      </c>
      <c r="I367" t="s">
        <v>2159</v>
      </c>
    </row>
    <row r="368" spans="1:9" x14ac:dyDescent="0.35">
      <c r="A368" s="108" t="str">
        <f t="shared" si="10"/>
        <v>07</v>
      </c>
      <c r="B368" s="107" t="s">
        <v>2101</v>
      </c>
      <c r="C368" s="105" t="s">
        <v>2102</v>
      </c>
      <c r="D368" s="107" t="s">
        <v>2160</v>
      </c>
      <c r="E368" s="106" t="s">
        <v>2161</v>
      </c>
      <c r="F368" s="107" t="s">
        <v>2162</v>
      </c>
      <c r="G368" s="106" t="s">
        <v>2161</v>
      </c>
      <c r="H368" s="105" t="str">
        <f t="shared" si="11"/>
        <v>福島県磐梯町</v>
      </c>
      <c r="I368" t="s">
        <v>2163</v>
      </c>
    </row>
    <row r="369" spans="1:9" x14ac:dyDescent="0.35">
      <c r="A369" s="108" t="str">
        <f t="shared" si="10"/>
        <v>07</v>
      </c>
      <c r="B369" s="107" t="s">
        <v>2101</v>
      </c>
      <c r="C369" s="105" t="s">
        <v>2102</v>
      </c>
      <c r="D369" s="107" t="s">
        <v>1884</v>
      </c>
      <c r="E369" s="106" t="s">
        <v>2164</v>
      </c>
      <c r="F369" s="107" t="s">
        <v>2165</v>
      </c>
      <c r="G369" s="106" t="s">
        <v>2164</v>
      </c>
      <c r="H369" s="105" t="str">
        <f t="shared" si="11"/>
        <v>福島県猪苗代町</v>
      </c>
      <c r="I369" t="s">
        <v>2166</v>
      </c>
    </row>
    <row r="370" spans="1:9" x14ac:dyDescent="0.35">
      <c r="A370" s="108" t="str">
        <f t="shared" si="10"/>
        <v>07</v>
      </c>
      <c r="B370" s="107" t="s">
        <v>2101</v>
      </c>
      <c r="C370" s="105" t="s">
        <v>2102</v>
      </c>
      <c r="D370" s="107" t="s">
        <v>1136</v>
      </c>
      <c r="E370" s="106" t="s">
        <v>2167</v>
      </c>
      <c r="F370" s="107" t="s">
        <v>2168</v>
      </c>
      <c r="G370" s="106" t="s">
        <v>2167</v>
      </c>
      <c r="H370" s="105" t="str">
        <f t="shared" si="11"/>
        <v>福島県北塩原村</v>
      </c>
      <c r="I370" t="s">
        <v>2169</v>
      </c>
    </row>
    <row r="371" spans="1:9" x14ac:dyDescent="0.35">
      <c r="A371" s="108" t="str">
        <f t="shared" si="10"/>
        <v>07</v>
      </c>
      <c r="B371" s="107" t="s">
        <v>2101</v>
      </c>
      <c r="C371" s="105" t="s">
        <v>2102</v>
      </c>
      <c r="D371" s="107" t="s">
        <v>1641</v>
      </c>
      <c r="E371" s="106" t="s">
        <v>2170</v>
      </c>
      <c r="F371" s="107" t="s">
        <v>2171</v>
      </c>
      <c r="G371" s="106" t="s">
        <v>2170</v>
      </c>
      <c r="H371" s="105" t="str">
        <f t="shared" si="11"/>
        <v>福島県西会津町</v>
      </c>
      <c r="I371" t="s">
        <v>2172</v>
      </c>
    </row>
    <row r="372" spans="1:9" x14ac:dyDescent="0.35">
      <c r="A372" s="108" t="str">
        <f t="shared" si="10"/>
        <v>07</v>
      </c>
      <c r="B372" s="107" t="s">
        <v>2101</v>
      </c>
      <c r="C372" s="105" t="s">
        <v>2102</v>
      </c>
      <c r="D372" s="107" t="s">
        <v>1645</v>
      </c>
      <c r="E372" s="106" t="s">
        <v>2173</v>
      </c>
      <c r="F372" s="107" t="s">
        <v>2174</v>
      </c>
      <c r="G372" s="106" t="s">
        <v>2173</v>
      </c>
      <c r="H372" s="105" t="str">
        <f t="shared" si="11"/>
        <v>福島県会津坂下町</v>
      </c>
      <c r="I372" t="s">
        <v>2175</v>
      </c>
    </row>
    <row r="373" spans="1:9" x14ac:dyDescent="0.35">
      <c r="A373" s="108" t="str">
        <f t="shared" si="10"/>
        <v>07</v>
      </c>
      <c r="B373" s="107" t="s">
        <v>2101</v>
      </c>
      <c r="C373" s="105" t="s">
        <v>2102</v>
      </c>
      <c r="D373" s="107" t="s">
        <v>1775</v>
      </c>
      <c r="E373" s="106" t="s">
        <v>2176</v>
      </c>
      <c r="F373" s="107" t="s">
        <v>2177</v>
      </c>
      <c r="G373" s="106" t="s">
        <v>2176</v>
      </c>
      <c r="H373" s="105" t="str">
        <f t="shared" si="11"/>
        <v>福島県湯川村</v>
      </c>
      <c r="I373" t="s">
        <v>2178</v>
      </c>
    </row>
    <row r="374" spans="1:9" x14ac:dyDescent="0.35">
      <c r="A374" s="108" t="str">
        <f t="shared" si="10"/>
        <v>07</v>
      </c>
      <c r="B374" s="107" t="s">
        <v>2101</v>
      </c>
      <c r="C374" s="105" t="s">
        <v>2102</v>
      </c>
      <c r="D374" s="107" t="s">
        <v>1779</v>
      </c>
      <c r="E374" s="106" t="s">
        <v>2179</v>
      </c>
      <c r="F374" s="107" t="s">
        <v>2180</v>
      </c>
      <c r="G374" s="106" t="s">
        <v>2179</v>
      </c>
      <c r="H374" s="105" t="str">
        <f t="shared" si="11"/>
        <v>福島県柳津町</v>
      </c>
      <c r="I374" t="s">
        <v>2181</v>
      </c>
    </row>
    <row r="375" spans="1:9" x14ac:dyDescent="0.35">
      <c r="A375" s="108" t="str">
        <f t="shared" si="10"/>
        <v>07</v>
      </c>
      <c r="B375" s="107" t="s">
        <v>2101</v>
      </c>
      <c r="C375" s="105" t="s">
        <v>2102</v>
      </c>
      <c r="D375" s="107" t="s">
        <v>1152</v>
      </c>
      <c r="E375" s="106" t="s">
        <v>2182</v>
      </c>
      <c r="F375" s="107" t="s">
        <v>2183</v>
      </c>
      <c r="G375" s="106" t="s">
        <v>2182</v>
      </c>
      <c r="H375" s="105" t="str">
        <f t="shared" si="11"/>
        <v>福島県会津美里町</v>
      </c>
      <c r="I375" t="s">
        <v>2184</v>
      </c>
    </row>
    <row r="376" spans="1:9" x14ac:dyDescent="0.35">
      <c r="A376" s="108" t="str">
        <f t="shared" si="10"/>
        <v>07</v>
      </c>
      <c r="B376" s="107" t="s">
        <v>2101</v>
      </c>
      <c r="C376" s="105" t="s">
        <v>2102</v>
      </c>
      <c r="D376" s="107" t="s">
        <v>1156</v>
      </c>
      <c r="E376" s="106" t="s">
        <v>2185</v>
      </c>
      <c r="F376" s="107" t="s">
        <v>2186</v>
      </c>
      <c r="G376" s="106" t="s">
        <v>2185</v>
      </c>
      <c r="H376" s="105" t="str">
        <f t="shared" si="11"/>
        <v>福島県三島町</v>
      </c>
      <c r="I376" t="s">
        <v>2187</v>
      </c>
    </row>
    <row r="377" spans="1:9" x14ac:dyDescent="0.35">
      <c r="A377" s="108" t="str">
        <f t="shared" si="10"/>
        <v>07</v>
      </c>
      <c r="B377" s="107" t="s">
        <v>2101</v>
      </c>
      <c r="C377" s="105" t="s">
        <v>2102</v>
      </c>
      <c r="D377" s="107" t="s">
        <v>1160</v>
      </c>
      <c r="E377" s="106" t="s">
        <v>2188</v>
      </c>
      <c r="F377" s="107" t="s">
        <v>2189</v>
      </c>
      <c r="G377" s="106" t="s">
        <v>2188</v>
      </c>
      <c r="H377" s="105" t="str">
        <f t="shared" si="11"/>
        <v>福島県金山町</v>
      </c>
      <c r="I377" t="s">
        <v>2190</v>
      </c>
    </row>
    <row r="378" spans="1:9" x14ac:dyDescent="0.35">
      <c r="A378" s="108" t="str">
        <f t="shared" si="10"/>
        <v>07</v>
      </c>
      <c r="B378" s="107" t="s">
        <v>2101</v>
      </c>
      <c r="C378" s="105" t="s">
        <v>2102</v>
      </c>
      <c r="D378" s="107" t="s">
        <v>1164</v>
      </c>
      <c r="E378" s="106" t="s">
        <v>2191</v>
      </c>
      <c r="F378" s="107" t="s">
        <v>2192</v>
      </c>
      <c r="G378" s="106" t="s">
        <v>2191</v>
      </c>
      <c r="H378" s="105" t="str">
        <f t="shared" si="11"/>
        <v>福島県昭和村</v>
      </c>
      <c r="I378" t="s">
        <v>2193</v>
      </c>
    </row>
    <row r="379" spans="1:9" x14ac:dyDescent="0.35">
      <c r="A379" s="108" t="str">
        <f t="shared" si="10"/>
        <v>07</v>
      </c>
      <c r="B379" s="107" t="s">
        <v>2101</v>
      </c>
      <c r="C379" s="105" t="s">
        <v>2102</v>
      </c>
      <c r="D379" s="107" t="s">
        <v>1168</v>
      </c>
      <c r="E379" s="106" t="s">
        <v>2194</v>
      </c>
      <c r="F379" s="107" t="s">
        <v>2195</v>
      </c>
      <c r="G379" s="106" t="s">
        <v>2194</v>
      </c>
      <c r="H379" s="105" t="str">
        <f t="shared" si="11"/>
        <v>福島県棚倉町</v>
      </c>
      <c r="I379" t="s">
        <v>2196</v>
      </c>
    </row>
    <row r="380" spans="1:9" x14ac:dyDescent="0.35">
      <c r="A380" s="108" t="str">
        <f t="shared" si="10"/>
        <v>07</v>
      </c>
      <c r="B380" s="107" t="s">
        <v>2101</v>
      </c>
      <c r="C380" s="105" t="s">
        <v>2102</v>
      </c>
      <c r="D380" s="107" t="s">
        <v>1172</v>
      </c>
      <c r="E380" s="106" t="s">
        <v>2197</v>
      </c>
      <c r="F380" s="107" t="s">
        <v>2198</v>
      </c>
      <c r="G380" s="106" t="s">
        <v>2197</v>
      </c>
      <c r="H380" s="105" t="str">
        <f t="shared" si="11"/>
        <v>福島県矢祭町</v>
      </c>
      <c r="I380" t="s">
        <v>2199</v>
      </c>
    </row>
    <row r="381" spans="1:9" x14ac:dyDescent="0.35">
      <c r="A381" s="108" t="str">
        <f t="shared" si="10"/>
        <v>07</v>
      </c>
      <c r="B381" s="107" t="s">
        <v>2101</v>
      </c>
      <c r="C381" s="105" t="s">
        <v>2102</v>
      </c>
      <c r="D381" s="107" t="s">
        <v>1176</v>
      </c>
      <c r="E381" s="106" t="s">
        <v>2200</v>
      </c>
      <c r="F381" s="107" t="s">
        <v>2201</v>
      </c>
      <c r="G381" s="106" t="s">
        <v>2200</v>
      </c>
      <c r="H381" s="105" t="str">
        <f t="shared" si="11"/>
        <v>福島県塙町</v>
      </c>
      <c r="I381" t="s">
        <v>2202</v>
      </c>
    </row>
    <row r="382" spans="1:9" x14ac:dyDescent="0.35">
      <c r="A382" s="108" t="str">
        <f t="shared" si="10"/>
        <v>07</v>
      </c>
      <c r="B382" s="107" t="s">
        <v>2101</v>
      </c>
      <c r="C382" s="105" t="s">
        <v>2102</v>
      </c>
      <c r="D382" s="107" t="s">
        <v>1180</v>
      </c>
      <c r="E382" s="106" t="s">
        <v>2203</v>
      </c>
      <c r="F382" s="107" t="s">
        <v>2204</v>
      </c>
      <c r="G382" s="106" t="s">
        <v>2203</v>
      </c>
      <c r="H382" s="105" t="str">
        <f t="shared" si="11"/>
        <v>福島県鮫川村</v>
      </c>
      <c r="I382" t="s">
        <v>2205</v>
      </c>
    </row>
    <row r="383" spans="1:9" x14ac:dyDescent="0.35">
      <c r="A383" s="108" t="str">
        <f t="shared" si="10"/>
        <v>07</v>
      </c>
      <c r="B383" s="107" t="s">
        <v>2101</v>
      </c>
      <c r="C383" s="105" t="s">
        <v>2102</v>
      </c>
      <c r="D383" s="107" t="s">
        <v>1671</v>
      </c>
      <c r="E383" s="106" t="s">
        <v>2206</v>
      </c>
      <c r="F383" s="107" t="s">
        <v>2207</v>
      </c>
      <c r="G383" s="106" t="s">
        <v>2206</v>
      </c>
      <c r="H383" s="105" t="str">
        <f t="shared" si="11"/>
        <v>福島県西郷村</v>
      </c>
      <c r="I383" t="s">
        <v>2208</v>
      </c>
    </row>
    <row r="384" spans="1:9" x14ac:dyDescent="0.35">
      <c r="A384" s="108" t="str">
        <f t="shared" si="10"/>
        <v>07</v>
      </c>
      <c r="B384" s="107" t="s">
        <v>2101</v>
      </c>
      <c r="C384" s="105" t="s">
        <v>2102</v>
      </c>
      <c r="D384" s="107" t="s">
        <v>1678</v>
      </c>
      <c r="E384" s="106" t="s">
        <v>2209</v>
      </c>
      <c r="F384" s="107" t="s">
        <v>2210</v>
      </c>
      <c r="G384" s="106" t="s">
        <v>2209</v>
      </c>
      <c r="H384" s="105" t="str">
        <f t="shared" si="11"/>
        <v>福島県泉崎村</v>
      </c>
      <c r="I384" t="s">
        <v>2211</v>
      </c>
    </row>
    <row r="385" spans="1:9" x14ac:dyDescent="0.35">
      <c r="A385" s="108" t="str">
        <f t="shared" si="10"/>
        <v>07</v>
      </c>
      <c r="B385" s="107" t="s">
        <v>2101</v>
      </c>
      <c r="C385" s="105" t="s">
        <v>2102</v>
      </c>
      <c r="D385" s="107" t="s">
        <v>1188</v>
      </c>
      <c r="E385" s="106" t="s">
        <v>2212</v>
      </c>
      <c r="F385" s="107" t="s">
        <v>2213</v>
      </c>
      <c r="G385" s="106" t="s">
        <v>2212</v>
      </c>
      <c r="H385" s="105" t="str">
        <f t="shared" si="11"/>
        <v>福島県中島村</v>
      </c>
      <c r="I385" t="s">
        <v>2214</v>
      </c>
    </row>
    <row r="386" spans="1:9" x14ac:dyDescent="0.35">
      <c r="A386" s="108" t="str">
        <f t="shared" ref="A386:A449" si="12">MID(B386+100,2,2)</f>
        <v>07</v>
      </c>
      <c r="B386" s="107" t="s">
        <v>2101</v>
      </c>
      <c r="C386" s="105" t="s">
        <v>2102</v>
      </c>
      <c r="D386" s="107" t="s">
        <v>1192</v>
      </c>
      <c r="E386" s="106" t="s">
        <v>2215</v>
      </c>
      <c r="F386" s="107" t="s">
        <v>2216</v>
      </c>
      <c r="G386" s="106" t="s">
        <v>2215</v>
      </c>
      <c r="H386" s="105" t="str">
        <f t="shared" ref="H386:H449" si="13">C386&amp;E386</f>
        <v>福島県矢吹町</v>
      </c>
      <c r="I386" t="s">
        <v>2217</v>
      </c>
    </row>
    <row r="387" spans="1:9" x14ac:dyDescent="0.35">
      <c r="A387" s="108" t="str">
        <f t="shared" si="12"/>
        <v>07</v>
      </c>
      <c r="B387" s="107" t="s">
        <v>2101</v>
      </c>
      <c r="C387" s="105" t="s">
        <v>2102</v>
      </c>
      <c r="D387" s="107" t="s">
        <v>1196</v>
      </c>
      <c r="E387" s="106" t="s">
        <v>2218</v>
      </c>
      <c r="F387" s="107" t="s">
        <v>2219</v>
      </c>
      <c r="G387" s="106" t="s">
        <v>2218</v>
      </c>
      <c r="H387" s="105" t="str">
        <f t="shared" si="13"/>
        <v>福島県石川町</v>
      </c>
      <c r="I387" t="s">
        <v>2220</v>
      </c>
    </row>
    <row r="388" spans="1:9" x14ac:dyDescent="0.35">
      <c r="A388" s="108" t="str">
        <f t="shared" si="12"/>
        <v>07</v>
      </c>
      <c r="B388" s="107" t="s">
        <v>2101</v>
      </c>
      <c r="C388" s="105" t="s">
        <v>2102</v>
      </c>
      <c r="D388" s="107" t="s">
        <v>1888</v>
      </c>
      <c r="E388" s="106" t="s">
        <v>2221</v>
      </c>
      <c r="F388" s="107" t="s">
        <v>2222</v>
      </c>
      <c r="G388" s="106" t="s">
        <v>2221</v>
      </c>
      <c r="H388" s="105" t="str">
        <f t="shared" si="13"/>
        <v>福島県玉川村</v>
      </c>
      <c r="I388" t="s">
        <v>2223</v>
      </c>
    </row>
    <row r="389" spans="1:9" x14ac:dyDescent="0.35">
      <c r="A389" s="108" t="str">
        <f t="shared" si="12"/>
        <v>07</v>
      </c>
      <c r="B389" s="107" t="s">
        <v>2101</v>
      </c>
      <c r="C389" s="105" t="s">
        <v>2102</v>
      </c>
      <c r="D389" s="107" t="s">
        <v>2224</v>
      </c>
      <c r="E389" s="106" t="s">
        <v>2225</v>
      </c>
      <c r="F389" s="107" t="s">
        <v>2226</v>
      </c>
      <c r="G389" s="106" t="s">
        <v>2225</v>
      </c>
      <c r="H389" s="105" t="str">
        <f t="shared" si="13"/>
        <v>福島県平田村</v>
      </c>
      <c r="I389" t="s">
        <v>2227</v>
      </c>
    </row>
    <row r="390" spans="1:9" x14ac:dyDescent="0.35">
      <c r="A390" s="108" t="str">
        <f t="shared" si="12"/>
        <v>07</v>
      </c>
      <c r="B390" s="107" t="s">
        <v>2101</v>
      </c>
      <c r="C390" s="105" t="s">
        <v>2102</v>
      </c>
      <c r="D390" s="107" t="s">
        <v>1685</v>
      </c>
      <c r="E390" s="106" t="s">
        <v>2228</v>
      </c>
      <c r="F390" s="107" t="s">
        <v>2229</v>
      </c>
      <c r="G390" s="106" t="s">
        <v>2228</v>
      </c>
      <c r="H390" s="105" t="str">
        <f t="shared" si="13"/>
        <v>福島県浅川町</v>
      </c>
      <c r="I390" t="s">
        <v>2230</v>
      </c>
    </row>
    <row r="391" spans="1:9" x14ac:dyDescent="0.35">
      <c r="A391" s="108" t="str">
        <f t="shared" si="12"/>
        <v>07</v>
      </c>
      <c r="B391" s="107" t="s">
        <v>2101</v>
      </c>
      <c r="C391" s="105" t="s">
        <v>2102</v>
      </c>
      <c r="D391" s="107" t="s">
        <v>1689</v>
      </c>
      <c r="E391" s="106" t="s">
        <v>2231</v>
      </c>
      <c r="F391" s="107" t="s">
        <v>2232</v>
      </c>
      <c r="G391" s="106" t="s">
        <v>2231</v>
      </c>
      <c r="H391" s="105" t="str">
        <f t="shared" si="13"/>
        <v>福島県古殿町</v>
      </c>
      <c r="I391" t="s">
        <v>2233</v>
      </c>
    </row>
    <row r="392" spans="1:9" x14ac:dyDescent="0.35">
      <c r="A392" s="108" t="str">
        <f t="shared" si="12"/>
        <v>07</v>
      </c>
      <c r="B392" s="107" t="s">
        <v>2101</v>
      </c>
      <c r="C392" s="105" t="s">
        <v>2102</v>
      </c>
      <c r="D392" s="107" t="s">
        <v>1693</v>
      </c>
      <c r="E392" s="106" t="s">
        <v>2234</v>
      </c>
      <c r="F392" s="107" t="s">
        <v>2235</v>
      </c>
      <c r="G392" s="106" t="s">
        <v>2234</v>
      </c>
      <c r="H392" s="105" t="str">
        <f t="shared" si="13"/>
        <v>福島県三春町</v>
      </c>
      <c r="I392" t="s">
        <v>2236</v>
      </c>
    </row>
    <row r="393" spans="1:9" x14ac:dyDescent="0.35">
      <c r="A393" s="108" t="str">
        <f t="shared" si="12"/>
        <v>07</v>
      </c>
      <c r="B393" s="107" t="s">
        <v>2101</v>
      </c>
      <c r="C393" s="105" t="s">
        <v>2102</v>
      </c>
      <c r="D393" s="107" t="s">
        <v>1697</v>
      </c>
      <c r="E393" s="106" t="s">
        <v>2237</v>
      </c>
      <c r="F393" s="107" t="s">
        <v>2238</v>
      </c>
      <c r="G393" s="106" t="s">
        <v>2237</v>
      </c>
      <c r="H393" s="105" t="str">
        <f t="shared" si="13"/>
        <v>福島県小野町</v>
      </c>
      <c r="I393" t="s">
        <v>2239</v>
      </c>
    </row>
    <row r="394" spans="1:9" x14ac:dyDescent="0.35">
      <c r="A394" s="108" t="str">
        <f t="shared" si="12"/>
        <v>07</v>
      </c>
      <c r="B394" s="107" t="s">
        <v>2101</v>
      </c>
      <c r="C394" s="105" t="s">
        <v>2102</v>
      </c>
      <c r="D394" s="107" t="s">
        <v>1907</v>
      </c>
      <c r="E394" s="106" t="s">
        <v>2240</v>
      </c>
      <c r="F394" s="107" t="s">
        <v>2241</v>
      </c>
      <c r="G394" s="106" t="s">
        <v>2240</v>
      </c>
      <c r="H394" s="105" t="str">
        <f t="shared" si="13"/>
        <v>福島県広野町</v>
      </c>
      <c r="I394" t="s">
        <v>2242</v>
      </c>
    </row>
    <row r="395" spans="1:9" x14ac:dyDescent="0.35">
      <c r="A395" s="108" t="str">
        <f t="shared" si="12"/>
        <v>07</v>
      </c>
      <c r="B395" s="107" t="s">
        <v>2101</v>
      </c>
      <c r="C395" s="105" t="s">
        <v>2102</v>
      </c>
      <c r="D395" s="107" t="s">
        <v>1911</v>
      </c>
      <c r="E395" s="106" t="s">
        <v>2243</v>
      </c>
      <c r="F395" s="107" t="s">
        <v>2244</v>
      </c>
      <c r="G395" s="106" t="s">
        <v>2243</v>
      </c>
      <c r="H395" s="105" t="str">
        <f t="shared" si="13"/>
        <v>福島県楢葉町</v>
      </c>
      <c r="I395" t="s">
        <v>2245</v>
      </c>
    </row>
    <row r="396" spans="1:9" x14ac:dyDescent="0.35">
      <c r="A396" s="108" t="str">
        <f t="shared" si="12"/>
        <v>07</v>
      </c>
      <c r="B396" s="107" t="s">
        <v>2101</v>
      </c>
      <c r="C396" s="105" t="s">
        <v>2102</v>
      </c>
      <c r="D396" s="107" t="s">
        <v>1915</v>
      </c>
      <c r="E396" s="106" t="s">
        <v>2246</v>
      </c>
      <c r="F396" s="107" t="s">
        <v>2247</v>
      </c>
      <c r="G396" s="106" t="s">
        <v>2246</v>
      </c>
      <c r="H396" s="105" t="str">
        <f t="shared" si="13"/>
        <v>福島県富岡町</v>
      </c>
      <c r="I396" t="s">
        <v>2248</v>
      </c>
    </row>
    <row r="397" spans="1:9" x14ac:dyDescent="0.35">
      <c r="A397" s="108" t="str">
        <f t="shared" si="12"/>
        <v>07</v>
      </c>
      <c r="B397" s="107" t="s">
        <v>2101</v>
      </c>
      <c r="C397" s="105" t="s">
        <v>2102</v>
      </c>
      <c r="D397" s="107" t="s">
        <v>2249</v>
      </c>
      <c r="E397" s="106" t="s">
        <v>2250</v>
      </c>
      <c r="F397" s="107" t="s">
        <v>2251</v>
      </c>
      <c r="G397" s="106" t="s">
        <v>2250</v>
      </c>
      <c r="H397" s="105" t="str">
        <f t="shared" si="13"/>
        <v>福島県川内村</v>
      </c>
      <c r="I397" t="s">
        <v>2252</v>
      </c>
    </row>
    <row r="398" spans="1:9" x14ac:dyDescent="0.35">
      <c r="A398" s="108" t="str">
        <f t="shared" si="12"/>
        <v>07</v>
      </c>
      <c r="B398" s="107" t="s">
        <v>2101</v>
      </c>
      <c r="C398" s="105" t="s">
        <v>2102</v>
      </c>
      <c r="D398" s="107" t="s">
        <v>1204</v>
      </c>
      <c r="E398" s="106" t="s">
        <v>2253</v>
      </c>
      <c r="F398" s="107" t="s">
        <v>2254</v>
      </c>
      <c r="G398" s="106" t="s">
        <v>2253</v>
      </c>
      <c r="H398" s="105" t="str">
        <f t="shared" si="13"/>
        <v>福島県大熊町</v>
      </c>
      <c r="I398" t="s">
        <v>2255</v>
      </c>
    </row>
    <row r="399" spans="1:9" x14ac:dyDescent="0.35">
      <c r="A399" s="108" t="str">
        <f t="shared" si="12"/>
        <v>07</v>
      </c>
      <c r="B399" s="107" t="s">
        <v>2101</v>
      </c>
      <c r="C399" s="105" t="s">
        <v>2102</v>
      </c>
      <c r="D399" s="107" t="s">
        <v>2256</v>
      </c>
      <c r="E399" s="106" t="s">
        <v>2257</v>
      </c>
      <c r="F399" s="107" t="s">
        <v>2258</v>
      </c>
      <c r="G399" s="106" t="s">
        <v>2257</v>
      </c>
      <c r="H399" s="105" t="str">
        <f t="shared" si="13"/>
        <v>福島県双葉町</v>
      </c>
      <c r="I399" t="s">
        <v>2259</v>
      </c>
    </row>
    <row r="400" spans="1:9" x14ac:dyDescent="0.35">
      <c r="A400" s="108" t="str">
        <f t="shared" si="12"/>
        <v>07</v>
      </c>
      <c r="B400" s="107" t="s">
        <v>2101</v>
      </c>
      <c r="C400" s="105" t="s">
        <v>2102</v>
      </c>
      <c r="D400" s="107" t="s">
        <v>2260</v>
      </c>
      <c r="E400" s="106" t="s">
        <v>2261</v>
      </c>
      <c r="F400" s="107" t="s">
        <v>2262</v>
      </c>
      <c r="G400" s="106" t="s">
        <v>2261</v>
      </c>
      <c r="H400" s="105" t="str">
        <f t="shared" si="13"/>
        <v>福島県浪江町</v>
      </c>
      <c r="I400" t="s">
        <v>2263</v>
      </c>
    </row>
    <row r="401" spans="1:9" x14ac:dyDescent="0.35">
      <c r="A401" s="108" t="str">
        <f t="shared" si="12"/>
        <v>07</v>
      </c>
      <c r="B401" s="107" t="s">
        <v>2101</v>
      </c>
      <c r="C401" s="105" t="s">
        <v>2102</v>
      </c>
      <c r="D401" s="107" t="s">
        <v>2264</v>
      </c>
      <c r="E401" s="106" t="s">
        <v>2265</v>
      </c>
      <c r="F401" s="107" t="s">
        <v>2266</v>
      </c>
      <c r="G401" s="106" t="s">
        <v>2265</v>
      </c>
      <c r="H401" s="105" t="str">
        <f t="shared" si="13"/>
        <v>福島県葛尾村</v>
      </c>
      <c r="I401" t="s">
        <v>2267</v>
      </c>
    </row>
    <row r="402" spans="1:9" x14ac:dyDescent="0.35">
      <c r="A402" s="108" t="str">
        <f t="shared" si="12"/>
        <v>07</v>
      </c>
      <c r="B402" s="107" t="s">
        <v>2101</v>
      </c>
      <c r="C402" s="105" t="s">
        <v>2102</v>
      </c>
      <c r="D402" s="107" t="s">
        <v>1208</v>
      </c>
      <c r="E402" s="106" t="s">
        <v>2268</v>
      </c>
      <c r="F402" s="107" t="s">
        <v>2269</v>
      </c>
      <c r="G402" s="106" t="s">
        <v>2268</v>
      </c>
      <c r="H402" s="105" t="str">
        <f t="shared" si="13"/>
        <v>福島県新地町</v>
      </c>
      <c r="I402" t="s">
        <v>2270</v>
      </c>
    </row>
    <row r="403" spans="1:9" x14ac:dyDescent="0.35">
      <c r="A403" s="108" t="str">
        <f t="shared" si="12"/>
        <v>07</v>
      </c>
      <c r="B403" s="107" t="s">
        <v>2101</v>
      </c>
      <c r="C403" s="105" t="s">
        <v>2102</v>
      </c>
      <c r="D403" s="107" t="s">
        <v>1212</v>
      </c>
      <c r="E403" s="106" t="s">
        <v>2271</v>
      </c>
      <c r="F403" s="107" t="s">
        <v>2272</v>
      </c>
      <c r="G403" s="106" t="s">
        <v>2271</v>
      </c>
      <c r="H403" s="105" t="str">
        <f t="shared" si="13"/>
        <v>福島県飯舘村</v>
      </c>
      <c r="I403" t="s">
        <v>2273</v>
      </c>
    </row>
    <row r="404" spans="1:9" x14ac:dyDescent="0.35">
      <c r="A404" s="108" t="str">
        <f t="shared" si="12"/>
        <v>07</v>
      </c>
      <c r="B404" s="107" t="s">
        <v>2101</v>
      </c>
      <c r="C404" s="105" t="s">
        <v>2102</v>
      </c>
      <c r="D404" s="107" t="s">
        <v>1216</v>
      </c>
      <c r="E404" s="106" t="s">
        <v>2274</v>
      </c>
      <c r="F404" s="107" t="s">
        <v>2275</v>
      </c>
      <c r="G404" s="106" t="s">
        <v>2274</v>
      </c>
      <c r="H404" s="105" t="str">
        <f t="shared" si="13"/>
        <v>福島県田村市</v>
      </c>
      <c r="I404" t="s">
        <v>2276</v>
      </c>
    </row>
    <row r="405" spans="1:9" x14ac:dyDescent="0.35">
      <c r="A405" s="108" t="str">
        <f t="shared" si="12"/>
        <v>07</v>
      </c>
      <c r="B405" s="107" t="s">
        <v>2101</v>
      </c>
      <c r="C405" s="105" t="s">
        <v>2102</v>
      </c>
      <c r="D405" s="107" t="s">
        <v>1220</v>
      </c>
      <c r="E405" s="106" t="s">
        <v>2277</v>
      </c>
      <c r="F405" s="107" t="s">
        <v>2278</v>
      </c>
      <c r="G405" s="106" t="s">
        <v>2277</v>
      </c>
      <c r="H405" s="105" t="str">
        <f t="shared" si="13"/>
        <v>福島県南相馬市</v>
      </c>
      <c r="I405" t="s">
        <v>2279</v>
      </c>
    </row>
    <row r="406" spans="1:9" x14ac:dyDescent="0.35">
      <c r="A406" s="108" t="str">
        <f t="shared" si="12"/>
        <v>07</v>
      </c>
      <c r="B406" s="107" t="s">
        <v>2101</v>
      </c>
      <c r="C406" s="105" t="s">
        <v>2102</v>
      </c>
      <c r="D406" s="107" t="s">
        <v>1224</v>
      </c>
      <c r="E406" s="106" t="s">
        <v>1109</v>
      </c>
      <c r="F406" s="107" t="s">
        <v>2280</v>
      </c>
      <c r="G406" s="106" t="s">
        <v>1109</v>
      </c>
      <c r="H406" s="105" t="str">
        <f t="shared" si="13"/>
        <v>福島県伊達市</v>
      </c>
      <c r="I406" t="s">
        <v>2281</v>
      </c>
    </row>
    <row r="407" spans="1:9" x14ac:dyDescent="0.35">
      <c r="A407" s="108" t="str">
        <f t="shared" si="12"/>
        <v>07</v>
      </c>
      <c r="B407" s="107" t="s">
        <v>2101</v>
      </c>
      <c r="C407" s="105" t="s">
        <v>2102</v>
      </c>
      <c r="D407" s="107" t="s">
        <v>1228</v>
      </c>
      <c r="E407" s="106" t="s">
        <v>2282</v>
      </c>
      <c r="F407" s="107" t="s">
        <v>2283</v>
      </c>
      <c r="G407" s="106" t="s">
        <v>2282</v>
      </c>
      <c r="H407" s="105" t="str">
        <f t="shared" si="13"/>
        <v>福島県本宮市</v>
      </c>
      <c r="I407" t="s">
        <v>2284</v>
      </c>
    </row>
    <row r="408" spans="1:9" x14ac:dyDescent="0.35">
      <c r="A408" s="108" t="str">
        <f t="shared" si="12"/>
        <v>08</v>
      </c>
      <c r="B408" s="107" t="s">
        <v>2285</v>
      </c>
      <c r="C408" s="105" t="s">
        <v>2286</v>
      </c>
      <c r="D408" s="107" t="s">
        <v>988</v>
      </c>
      <c r="E408" s="106" t="s">
        <v>2287</v>
      </c>
      <c r="F408" s="107" t="s">
        <v>2288</v>
      </c>
      <c r="G408" s="106" t="s">
        <v>2287</v>
      </c>
      <c r="H408" s="105" t="str">
        <f t="shared" si="13"/>
        <v>茨城県水戸市</v>
      </c>
      <c r="I408" t="s">
        <v>2289</v>
      </c>
    </row>
    <row r="409" spans="1:9" x14ac:dyDescent="0.35">
      <c r="A409" s="108" t="str">
        <f t="shared" si="12"/>
        <v>08</v>
      </c>
      <c r="B409" s="107" t="s">
        <v>2285</v>
      </c>
      <c r="C409" s="105" t="s">
        <v>2286</v>
      </c>
      <c r="D409" s="107" t="s">
        <v>992</v>
      </c>
      <c r="E409" s="106" t="s">
        <v>2290</v>
      </c>
      <c r="F409" s="107" t="s">
        <v>2291</v>
      </c>
      <c r="G409" s="106" t="s">
        <v>2290</v>
      </c>
      <c r="H409" s="105" t="str">
        <f t="shared" si="13"/>
        <v>茨城県日立市</v>
      </c>
      <c r="I409" t="s">
        <v>2292</v>
      </c>
    </row>
    <row r="410" spans="1:9" x14ac:dyDescent="0.35">
      <c r="A410" s="108" t="str">
        <f t="shared" si="12"/>
        <v>08</v>
      </c>
      <c r="B410" s="107" t="s">
        <v>2285</v>
      </c>
      <c r="C410" s="105" t="s">
        <v>2286</v>
      </c>
      <c r="D410" s="107" t="s">
        <v>996</v>
      </c>
      <c r="E410" s="106" t="s">
        <v>2293</v>
      </c>
      <c r="F410" s="107" t="s">
        <v>2294</v>
      </c>
      <c r="G410" s="106" t="s">
        <v>2293</v>
      </c>
      <c r="H410" s="105" t="str">
        <f t="shared" si="13"/>
        <v>茨城県土浦市</v>
      </c>
      <c r="I410" t="s">
        <v>2295</v>
      </c>
    </row>
    <row r="411" spans="1:9" x14ac:dyDescent="0.35">
      <c r="A411" s="108" t="str">
        <f t="shared" si="12"/>
        <v>08</v>
      </c>
      <c r="B411" s="107" t="s">
        <v>2285</v>
      </c>
      <c r="C411" s="105" t="s">
        <v>2286</v>
      </c>
      <c r="D411" s="107" t="s">
        <v>1000</v>
      </c>
      <c r="E411" s="106" t="s">
        <v>2296</v>
      </c>
      <c r="F411" s="107" t="s">
        <v>2297</v>
      </c>
      <c r="G411" s="106" t="s">
        <v>2296</v>
      </c>
      <c r="H411" s="105" t="str">
        <f t="shared" si="13"/>
        <v>茨城県古河市</v>
      </c>
      <c r="I411" t="s">
        <v>2298</v>
      </c>
    </row>
    <row r="412" spans="1:9" x14ac:dyDescent="0.35">
      <c r="A412" s="108" t="str">
        <f t="shared" si="12"/>
        <v>08</v>
      </c>
      <c r="B412" s="107" t="s">
        <v>2285</v>
      </c>
      <c r="C412" s="105" t="s">
        <v>2286</v>
      </c>
      <c r="D412" s="107" t="s">
        <v>1004</v>
      </c>
      <c r="E412" s="106" t="s">
        <v>2299</v>
      </c>
      <c r="F412" s="107" t="s">
        <v>2300</v>
      </c>
      <c r="G412" s="106" t="s">
        <v>2299</v>
      </c>
      <c r="H412" s="105" t="str">
        <f t="shared" si="13"/>
        <v>茨城県石岡市</v>
      </c>
      <c r="I412" t="s">
        <v>2301</v>
      </c>
    </row>
    <row r="413" spans="1:9" x14ac:dyDescent="0.35">
      <c r="A413" s="108" t="str">
        <f t="shared" si="12"/>
        <v>08</v>
      </c>
      <c r="B413" s="107" t="s">
        <v>2285</v>
      </c>
      <c r="C413" s="105" t="s">
        <v>2286</v>
      </c>
      <c r="D413" s="107" t="s">
        <v>1012</v>
      </c>
      <c r="E413" s="106" t="s">
        <v>2302</v>
      </c>
      <c r="F413" s="107" t="s">
        <v>2303</v>
      </c>
      <c r="G413" s="106" t="s">
        <v>2302</v>
      </c>
      <c r="H413" s="105" t="str">
        <f t="shared" si="13"/>
        <v>茨城県結城市</v>
      </c>
      <c r="I413" t="s">
        <v>2304</v>
      </c>
    </row>
    <row r="414" spans="1:9" x14ac:dyDescent="0.35">
      <c r="A414" s="108" t="str">
        <f t="shared" si="12"/>
        <v>08</v>
      </c>
      <c r="B414" s="107" t="s">
        <v>2285</v>
      </c>
      <c r="C414" s="105" t="s">
        <v>2286</v>
      </c>
      <c r="D414" s="107" t="s">
        <v>1016</v>
      </c>
      <c r="E414" s="106" t="s">
        <v>2305</v>
      </c>
      <c r="F414" s="107" t="s">
        <v>2306</v>
      </c>
      <c r="G414" s="106" t="s">
        <v>2305</v>
      </c>
      <c r="H414" s="105" t="str">
        <f t="shared" si="13"/>
        <v>茨城県龍ケ崎市</v>
      </c>
      <c r="I414" t="s">
        <v>2307</v>
      </c>
    </row>
    <row r="415" spans="1:9" x14ac:dyDescent="0.35">
      <c r="A415" s="108" t="str">
        <f t="shared" si="12"/>
        <v>08</v>
      </c>
      <c r="B415" s="107" t="s">
        <v>2285</v>
      </c>
      <c r="C415" s="105" t="s">
        <v>2286</v>
      </c>
      <c r="D415" s="107" t="s">
        <v>1024</v>
      </c>
      <c r="E415" s="106" t="s">
        <v>2308</v>
      </c>
      <c r="F415" s="107" t="s">
        <v>2309</v>
      </c>
      <c r="G415" s="106" t="s">
        <v>2308</v>
      </c>
      <c r="H415" s="105" t="str">
        <f t="shared" si="13"/>
        <v>茨城県下妻市</v>
      </c>
      <c r="I415" t="s">
        <v>2310</v>
      </c>
    </row>
    <row r="416" spans="1:9" x14ac:dyDescent="0.35">
      <c r="A416" s="108" t="str">
        <f t="shared" si="12"/>
        <v>08</v>
      </c>
      <c r="B416" s="107" t="s">
        <v>2285</v>
      </c>
      <c r="C416" s="105" t="s">
        <v>2286</v>
      </c>
      <c r="D416" s="107" t="s">
        <v>1028</v>
      </c>
      <c r="E416" s="106" t="s">
        <v>2311</v>
      </c>
      <c r="F416" s="107" t="s">
        <v>2312</v>
      </c>
      <c r="G416" s="106" t="s">
        <v>2311</v>
      </c>
      <c r="H416" s="105" t="str">
        <f t="shared" si="13"/>
        <v>茨城県常総市</v>
      </c>
      <c r="I416" t="s">
        <v>2313</v>
      </c>
    </row>
    <row r="417" spans="1:9" x14ac:dyDescent="0.35">
      <c r="A417" s="108" t="str">
        <f t="shared" si="12"/>
        <v>08</v>
      </c>
      <c r="B417" s="107" t="s">
        <v>2285</v>
      </c>
      <c r="C417" s="105" t="s">
        <v>2286</v>
      </c>
      <c r="D417" s="107" t="s">
        <v>1032</v>
      </c>
      <c r="E417" s="106" t="s">
        <v>2314</v>
      </c>
      <c r="F417" s="107" t="s">
        <v>2315</v>
      </c>
      <c r="G417" s="106" t="s">
        <v>2314</v>
      </c>
      <c r="H417" s="105" t="str">
        <f t="shared" si="13"/>
        <v>茨城県常陸太田市</v>
      </c>
      <c r="I417" t="s">
        <v>2316</v>
      </c>
    </row>
    <row r="418" spans="1:9" x14ac:dyDescent="0.35">
      <c r="A418" s="108" t="str">
        <f t="shared" si="12"/>
        <v>08</v>
      </c>
      <c r="B418" s="107" t="s">
        <v>2285</v>
      </c>
      <c r="C418" s="105" t="s">
        <v>2286</v>
      </c>
      <c r="D418" s="107" t="s">
        <v>1040</v>
      </c>
      <c r="E418" s="106" t="s">
        <v>2317</v>
      </c>
      <c r="F418" s="107" t="s">
        <v>2318</v>
      </c>
      <c r="G418" s="106" t="s">
        <v>2317</v>
      </c>
      <c r="H418" s="105" t="str">
        <f t="shared" si="13"/>
        <v>茨城県高萩市</v>
      </c>
      <c r="I418" t="s">
        <v>2319</v>
      </c>
    </row>
    <row r="419" spans="1:9" x14ac:dyDescent="0.35">
      <c r="A419" s="108" t="str">
        <f t="shared" si="12"/>
        <v>08</v>
      </c>
      <c r="B419" s="107" t="s">
        <v>2285</v>
      </c>
      <c r="C419" s="105" t="s">
        <v>2286</v>
      </c>
      <c r="D419" s="107" t="s">
        <v>1044</v>
      </c>
      <c r="E419" s="106" t="s">
        <v>2320</v>
      </c>
      <c r="F419" s="107" t="s">
        <v>2321</v>
      </c>
      <c r="G419" s="106" t="s">
        <v>2320</v>
      </c>
      <c r="H419" s="105" t="str">
        <f t="shared" si="13"/>
        <v>茨城県北茨城市</v>
      </c>
      <c r="I419" t="s">
        <v>2322</v>
      </c>
    </row>
    <row r="420" spans="1:9" x14ac:dyDescent="0.35">
      <c r="A420" s="108" t="str">
        <f t="shared" si="12"/>
        <v>08</v>
      </c>
      <c r="B420" s="107" t="s">
        <v>2285</v>
      </c>
      <c r="C420" s="105" t="s">
        <v>2286</v>
      </c>
      <c r="D420" s="107" t="s">
        <v>1052</v>
      </c>
      <c r="E420" s="106" t="s">
        <v>2323</v>
      </c>
      <c r="F420" s="107" t="s">
        <v>2324</v>
      </c>
      <c r="G420" s="106" t="s">
        <v>2323</v>
      </c>
      <c r="H420" s="105" t="str">
        <f t="shared" si="13"/>
        <v>茨城県取手市</v>
      </c>
      <c r="I420" t="s">
        <v>2325</v>
      </c>
    </row>
    <row r="421" spans="1:9" x14ac:dyDescent="0.35">
      <c r="A421" s="108" t="str">
        <f t="shared" si="12"/>
        <v>08</v>
      </c>
      <c r="B421" s="107" t="s">
        <v>2285</v>
      </c>
      <c r="C421" s="105" t="s">
        <v>2286</v>
      </c>
      <c r="D421" s="107" t="s">
        <v>1064</v>
      </c>
      <c r="E421" s="106" t="s">
        <v>2326</v>
      </c>
      <c r="F421" s="107" t="s">
        <v>2327</v>
      </c>
      <c r="G421" s="106" t="s">
        <v>2326</v>
      </c>
      <c r="H421" s="105" t="str">
        <f t="shared" si="13"/>
        <v>茨城県茨城町</v>
      </c>
      <c r="I421" t="s">
        <v>2328</v>
      </c>
    </row>
    <row r="422" spans="1:9" x14ac:dyDescent="0.35">
      <c r="A422" s="108" t="str">
        <f t="shared" si="12"/>
        <v>08</v>
      </c>
      <c r="B422" s="107" t="s">
        <v>2285</v>
      </c>
      <c r="C422" s="105" t="s">
        <v>2286</v>
      </c>
      <c r="D422" s="107" t="s">
        <v>1615</v>
      </c>
      <c r="E422" s="106" t="s">
        <v>2329</v>
      </c>
      <c r="F422" s="107" t="s">
        <v>2330</v>
      </c>
      <c r="G422" s="106" t="s">
        <v>2329</v>
      </c>
      <c r="H422" s="105" t="str">
        <f t="shared" si="13"/>
        <v>茨城県大洗町</v>
      </c>
      <c r="I422" t="s">
        <v>2331</v>
      </c>
    </row>
    <row r="423" spans="1:9" x14ac:dyDescent="0.35">
      <c r="A423" s="108" t="str">
        <f t="shared" si="12"/>
        <v>08</v>
      </c>
      <c r="B423" s="107" t="s">
        <v>2285</v>
      </c>
      <c r="C423" s="105" t="s">
        <v>2286</v>
      </c>
      <c r="D423" s="107" t="s">
        <v>1619</v>
      </c>
      <c r="E423" s="106" t="s">
        <v>2332</v>
      </c>
      <c r="F423" s="107" t="s">
        <v>2333</v>
      </c>
      <c r="G423" s="106" t="s">
        <v>2332</v>
      </c>
      <c r="H423" s="105" t="str">
        <f t="shared" si="13"/>
        <v>茨城県東海村</v>
      </c>
      <c r="I423" t="s">
        <v>2334</v>
      </c>
    </row>
    <row r="424" spans="1:9" x14ac:dyDescent="0.35">
      <c r="A424" s="108" t="str">
        <f t="shared" si="12"/>
        <v>08</v>
      </c>
      <c r="B424" s="107" t="s">
        <v>2285</v>
      </c>
      <c r="C424" s="105" t="s">
        <v>2286</v>
      </c>
      <c r="D424" s="107" t="s">
        <v>1108</v>
      </c>
      <c r="E424" s="106" t="s">
        <v>2335</v>
      </c>
      <c r="F424" s="107" t="s">
        <v>2336</v>
      </c>
      <c r="G424" s="106" t="s">
        <v>2335</v>
      </c>
      <c r="H424" s="105" t="str">
        <f t="shared" si="13"/>
        <v>茨城県那珂市</v>
      </c>
      <c r="I424" t="s">
        <v>2337</v>
      </c>
    </row>
    <row r="425" spans="1:9" x14ac:dyDescent="0.35">
      <c r="A425" s="108" t="str">
        <f t="shared" si="12"/>
        <v>08</v>
      </c>
      <c r="B425" s="107" t="s">
        <v>2285</v>
      </c>
      <c r="C425" s="105" t="s">
        <v>2286</v>
      </c>
      <c r="D425" s="107" t="s">
        <v>1116</v>
      </c>
      <c r="E425" s="106" t="s">
        <v>2338</v>
      </c>
      <c r="F425" s="107" t="s">
        <v>2339</v>
      </c>
      <c r="G425" s="106" t="s">
        <v>2338</v>
      </c>
      <c r="H425" s="105" t="str">
        <f t="shared" si="13"/>
        <v>茨城県常陸大宮市</v>
      </c>
      <c r="I425" t="s">
        <v>2340</v>
      </c>
    </row>
    <row r="426" spans="1:9" x14ac:dyDescent="0.35">
      <c r="A426" s="108" t="str">
        <f t="shared" si="12"/>
        <v>08</v>
      </c>
      <c r="B426" s="107" t="s">
        <v>2285</v>
      </c>
      <c r="C426" s="105" t="s">
        <v>2286</v>
      </c>
      <c r="D426" s="107" t="s">
        <v>1136</v>
      </c>
      <c r="E426" s="106" t="s">
        <v>2341</v>
      </c>
      <c r="F426" s="107" t="s">
        <v>2342</v>
      </c>
      <c r="G426" s="106" t="s">
        <v>2341</v>
      </c>
      <c r="H426" s="105" t="str">
        <f t="shared" si="13"/>
        <v>茨城県大子町</v>
      </c>
      <c r="I426" t="s">
        <v>2343</v>
      </c>
    </row>
    <row r="427" spans="1:9" x14ac:dyDescent="0.35">
      <c r="A427" s="108" t="str">
        <f t="shared" si="12"/>
        <v>08</v>
      </c>
      <c r="B427" s="107" t="s">
        <v>2285</v>
      </c>
      <c r="C427" s="105" t="s">
        <v>2286</v>
      </c>
      <c r="D427" s="107" t="s">
        <v>1775</v>
      </c>
      <c r="E427" s="106" t="s">
        <v>2344</v>
      </c>
      <c r="F427" s="107" t="s">
        <v>2345</v>
      </c>
      <c r="G427" s="106" t="s">
        <v>2344</v>
      </c>
      <c r="H427" s="105" t="str">
        <f t="shared" si="13"/>
        <v>茨城県鹿嶋市</v>
      </c>
      <c r="I427" t="s">
        <v>2346</v>
      </c>
    </row>
    <row r="428" spans="1:9" x14ac:dyDescent="0.35">
      <c r="A428" s="108" t="str">
        <f t="shared" si="12"/>
        <v>08</v>
      </c>
      <c r="B428" s="107" t="s">
        <v>2285</v>
      </c>
      <c r="C428" s="105" t="s">
        <v>2286</v>
      </c>
      <c r="D428" s="107" t="s">
        <v>1779</v>
      </c>
      <c r="E428" s="106" t="s">
        <v>2347</v>
      </c>
      <c r="F428" s="107" t="s">
        <v>2348</v>
      </c>
      <c r="G428" s="106" t="s">
        <v>2347</v>
      </c>
      <c r="H428" s="105" t="str">
        <f t="shared" si="13"/>
        <v>茨城県神栖市</v>
      </c>
      <c r="I428" t="s">
        <v>2349</v>
      </c>
    </row>
    <row r="429" spans="1:9" x14ac:dyDescent="0.35">
      <c r="A429" s="108" t="str">
        <f t="shared" si="12"/>
        <v>08</v>
      </c>
      <c r="B429" s="107" t="s">
        <v>2285</v>
      </c>
      <c r="C429" s="105" t="s">
        <v>2286</v>
      </c>
      <c r="D429" s="107" t="s">
        <v>1156</v>
      </c>
      <c r="E429" s="106" t="s">
        <v>2350</v>
      </c>
      <c r="F429" s="107" t="s">
        <v>2351</v>
      </c>
      <c r="G429" s="106" t="s">
        <v>2350</v>
      </c>
      <c r="H429" s="105" t="str">
        <f t="shared" si="13"/>
        <v>茨城県潮来市</v>
      </c>
      <c r="I429" t="s">
        <v>2352</v>
      </c>
    </row>
    <row r="430" spans="1:9" x14ac:dyDescent="0.35">
      <c r="A430" s="108" t="str">
        <f t="shared" si="12"/>
        <v>08</v>
      </c>
      <c r="B430" s="107" t="s">
        <v>2285</v>
      </c>
      <c r="C430" s="105" t="s">
        <v>2286</v>
      </c>
      <c r="D430" s="107" t="s">
        <v>1172</v>
      </c>
      <c r="E430" s="106" t="s">
        <v>2353</v>
      </c>
      <c r="F430" s="107" t="s">
        <v>2354</v>
      </c>
      <c r="G430" s="106" t="s">
        <v>2353</v>
      </c>
      <c r="H430" s="105" t="str">
        <f t="shared" si="13"/>
        <v>茨城県美浦村</v>
      </c>
      <c r="I430" t="s">
        <v>2355</v>
      </c>
    </row>
    <row r="431" spans="1:9" x14ac:dyDescent="0.35">
      <c r="A431" s="108" t="str">
        <f t="shared" si="12"/>
        <v>08</v>
      </c>
      <c r="B431" s="107" t="s">
        <v>2285</v>
      </c>
      <c r="C431" s="105" t="s">
        <v>2286</v>
      </c>
      <c r="D431" s="107" t="s">
        <v>1176</v>
      </c>
      <c r="E431" s="106" t="s">
        <v>2356</v>
      </c>
      <c r="F431" s="107" t="s">
        <v>2357</v>
      </c>
      <c r="G431" s="106" t="s">
        <v>2356</v>
      </c>
      <c r="H431" s="105" t="str">
        <f t="shared" si="13"/>
        <v>茨城県阿見町</v>
      </c>
      <c r="I431" t="s">
        <v>2358</v>
      </c>
    </row>
    <row r="432" spans="1:9" x14ac:dyDescent="0.35">
      <c r="A432" s="108" t="str">
        <f t="shared" si="12"/>
        <v>08</v>
      </c>
      <c r="B432" s="107" t="s">
        <v>2285</v>
      </c>
      <c r="C432" s="105" t="s">
        <v>2286</v>
      </c>
      <c r="D432" s="107" t="s">
        <v>1180</v>
      </c>
      <c r="E432" s="106" t="s">
        <v>2359</v>
      </c>
      <c r="F432" s="107" t="s">
        <v>2360</v>
      </c>
      <c r="G432" s="106" t="s">
        <v>2359</v>
      </c>
      <c r="H432" s="105" t="str">
        <f t="shared" si="13"/>
        <v>茨城県牛久市</v>
      </c>
      <c r="I432" t="s">
        <v>2361</v>
      </c>
    </row>
    <row r="433" spans="1:9" x14ac:dyDescent="0.35">
      <c r="A433" s="108" t="str">
        <f t="shared" si="12"/>
        <v>08</v>
      </c>
      <c r="B433" s="107" t="s">
        <v>2285</v>
      </c>
      <c r="C433" s="105" t="s">
        <v>2286</v>
      </c>
      <c r="D433" s="107" t="s">
        <v>1184</v>
      </c>
      <c r="E433" s="106" t="s">
        <v>2362</v>
      </c>
      <c r="F433" s="107" t="s">
        <v>2363</v>
      </c>
      <c r="G433" s="106" t="s">
        <v>2362</v>
      </c>
      <c r="H433" s="105" t="str">
        <f t="shared" si="13"/>
        <v>茨城県河内町</v>
      </c>
      <c r="I433" t="s">
        <v>2364</v>
      </c>
    </row>
    <row r="434" spans="1:9" x14ac:dyDescent="0.35">
      <c r="A434" s="108" t="str">
        <f t="shared" si="12"/>
        <v>08</v>
      </c>
      <c r="B434" s="107" t="s">
        <v>2285</v>
      </c>
      <c r="C434" s="105" t="s">
        <v>2286</v>
      </c>
      <c r="D434" s="107" t="s">
        <v>2249</v>
      </c>
      <c r="E434" s="106" t="s">
        <v>2365</v>
      </c>
      <c r="F434" s="107" t="s">
        <v>2366</v>
      </c>
      <c r="G434" s="106" t="s">
        <v>2365</v>
      </c>
      <c r="H434" s="105" t="str">
        <f t="shared" si="13"/>
        <v>茨城県八千代町</v>
      </c>
      <c r="I434" t="s">
        <v>2367</v>
      </c>
    </row>
    <row r="435" spans="1:9" x14ac:dyDescent="0.35">
      <c r="A435" s="108" t="str">
        <f t="shared" si="12"/>
        <v>08</v>
      </c>
      <c r="B435" s="107" t="s">
        <v>2285</v>
      </c>
      <c r="C435" s="105" t="s">
        <v>2286</v>
      </c>
      <c r="D435" s="107" t="s">
        <v>2264</v>
      </c>
      <c r="E435" s="106" t="s">
        <v>2368</v>
      </c>
      <c r="F435" s="107" t="s">
        <v>2369</v>
      </c>
      <c r="G435" s="106" t="s">
        <v>2368</v>
      </c>
      <c r="H435" s="105" t="str">
        <f t="shared" si="13"/>
        <v>茨城県五霞町</v>
      </c>
      <c r="I435" t="s">
        <v>2370</v>
      </c>
    </row>
    <row r="436" spans="1:9" x14ac:dyDescent="0.35">
      <c r="A436" s="108" t="str">
        <f t="shared" si="12"/>
        <v>08</v>
      </c>
      <c r="B436" s="107" t="s">
        <v>2285</v>
      </c>
      <c r="C436" s="105" t="s">
        <v>2286</v>
      </c>
      <c r="D436" s="107" t="s">
        <v>2371</v>
      </c>
      <c r="E436" s="106" t="s">
        <v>2372</v>
      </c>
      <c r="F436" s="107" t="s">
        <v>2373</v>
      </c>
      <c r="G436" s="106" t="s">
        <v>2372</v>
      </c>
      <c r="H436" s="105" t="str">
        <f t="shared" si="13"/>
        <v>茨城県境町</v>
      </c>
      <c r="I436" t="s">
        <v>2374</v>
      </c>
    </row>
    <row r="437" spans="1:9" x14ac:dyDescent="0.35">
      <c r="A437" s="108" t="str">
        <f t="shared" si="12"/>
        <v>08</v>
      </c>
      <c r="B437" s="107" t="s">
        <v>2285</v>
      </c>
      <c r="C437" s="105" t="s">
        <v>2286</v>
      </c>
      <c r="D437" s="107" t="s">
        <v>1212</v>
      </c>
      <c r="E437" s="106" t="s">
        <v>2375</v>
      </c>
      <c r="F437" s="107" t="s">
        <v>2376</v>
      </c>
      <c r="G437" s="106" t="s">
        <v>2375</v>
      </c>
      <c r="H437" s="105" t="str">
        <f t="shared" si="13"/>
        <v>茨城県守谷市</v>
      </c>
      <c r="I437" t="s">
        <v>2377</v>
      </c>
    </row>
    <row r="438" spans="1:9" x14ac:dyDescent="0.35">
      <c r="A438" s="108" t="str">
        <f t="shared" si="12"/>
        <v>08</v>
      </c>
      <c r="B438" s="107" t="s">
        <v>2285</v>
      </c>
      <c r="C438" s="105" t="s">
        <v>2286</v>
      </c>
      <c r="D438" s="107" t="s">
        <v>1220</v>
      </c>
      <c r="E438" s="106" t="s">
        <v>2378</v>
      </c>
      <c r="F438" s="107" t="s">
        <v>2379</v>
      </c>
      <c r="G438" s="106" t="s">
        <v>2378</v>
      </c>
      <c r="H438" s="105" t="str">
        <f t="shared" si="13"/>
        <v>茨城県利根町</v>
      </c>
      <c r="I438" t="s">
        <v>2380</v>
      </c>
    </row>
    <row r="439" spans="1:9" x14ac:dyDescent="0.35">
      <c r="A439" s="108" t="str">
        <f t="shared" si="12"/>
        <v>08</v>
      </c>
      <c r="B439" s="107" t="s">
        <v>2285</v>
      </c>
      <c r="C439" s="105" t="s">
        <v>2286</v>
      </c>
      <c r="D439" s="107" t="s">
        <v>1224</v>
      </c>
      <c r="E439" s="106" t="s">
        <v>2381</v>
      </c>
      <c r="F439" s="107" t="s">
        <v>2382</v>
      </c>
      <c r="G439" s="106" t="s">
        <v>2381</v>
      </c>
      <c r="H439" s="105" t="str">
        <f t="shared" si="13"/>
        <v>茨城県つくば市</v>
      </c>
      <c r="I439" t="s">
        <v>2383</v>
      </c>
    </row>
    <row r="440" spans="1:9" ht="33" x14ac:dyDescent="0.35">
      <c r="A440" s="108" t="str">
        <f t="shared" si="12"/>
        <v>08</v>
      </c>
      <c r="B440" s="107" t="s">
        <v>2285</v>
      </c>
      <c r="C440" s="105" t="s">
        <v>2286</v>
      </c>
      <c r="D440" s="107" t="s">
        <v>1228</v>
      </c>
      <c r="E440" s="106" t="s">
        <v>2384</v>
      </c>
      <c r="F440" s="107" t="s">
        <v>2385</v>
      </c>
      <c r="G440" s="106" t="s">
        <v>2384</v>
      </c>
      <c r="H440" s="105" t="str">
        <f t="shared" si="13"/>
        <v>茨城県ひたちなか市</v>
      </c>
      <c r="I440" t="s">
        <v>2386</v>
      </c>
    </row>
    <row r="441" spans="1:9" x14ac:dyDescent="0.35">
      <c r="A441" s="108" t="str">
        <f t="shared" si="12"/>
        <v>08</v>
      </c>
      <c r="B441" s="107" t="s">
        <v>2285</v>
      </c>
      <c r="C441" s="105" t="s">
        <v>2286</v>
      </c>
      <c r="D441" s="107" t="s">
        <v>2387</v>
      </c>
      <c r="E441" s="106" t="s">
        <v>2388</v>
      </c>
      <c r="F441" s="107" t="s">
        <v>2389</v>
      </c>
      <c r="G441" s="106" t="s">
        <v>2388</v>
      </c>
      <c r="H441" s="105" t="str">
        <f t="shared" si="13"/>
        <v>茨城県城里町</v>
      </c>
      <c r="I441" t="s">
        <v>2390</v>
      </c>
    </row>
    <row r="442" spans="1:9" x14ac:dyDescent="0.35">
      <c r="A442" s="108" t="str">
        <f t="shared" si="12"/>
        <v>08</v>
      </c>
      <c r="B442" s="107" t="s">
        <v>2285</v>
      </c>
      <c r="C442" s="105" t="s">
        <v>2286</v>
      </c>
      <c r="D442" s="107" t="s">
        <v>1242</v>
      </c>
      <c r="E442" s="106" t="s">
        <v>2391</v>
      </c>
      <c r="F442" s="107" t="s">
        <v>2392</v>
      </c>
      <c r="G442" s="106" t="s">
        <v>2391</v>
      </c>
      <c r="H442" s="105" t="str">
        <f t="shared" si="13"/>
        <v>茨城県稲敷市</v>
      </c>
      <c r="I442" t="s">
        <v>2393</v>
      </c>
    </row>
    <row r="443" spans="1:9" x14ac:dyDescent="0.35">
      <c r="A443" s="108" t="str">
        <f t="shared" si="12"/>
        <v>08</v>
      </c>
      <c r="B443" s="107" t="s">
        <v>2285</v>
      </c>
      <c r="C443" s="105" t="s">
        <v>2286</v>
      </c>
      <c r="D443" s="107" t="s">
        <v>1246</v>
      </c>
      <c r="E443" s="106" t="s">
        <v>2394</v>
      </c>
      <c r="F443" s="107" t="s">
        <v>2395</v>
      </c>
      <c r="G443" s="106" t="s">
        <v>2394</v>
      </c>
      <c r="H443" s="105" t="str">
        <f t="shared" si="13"/>
        <v>茨城県坂東市</v>
      </c>
      <c r="I443" t="s">
        <v>2396</v>
      </c>
    </row>
    <row r="444" spans="1:9" x14ac:dyDescent="0.35">
      <c r="A444" s="108" t="str">
        <f t="shared" si="12"/>
        <v>08</v>
      </c>
      <c r="B444" s="107" t="s">
        <v>2285</v>
      </c>
      <c r="C444" s="105" t="s">
        <v>2286</v>
      </c>
      <c r="D444" s="107" t="s">
        <v>2397</v>
      </c>
      <c r="E444" s="106" t="s">
        <v>2398</v>
      </c>
      <c r="F444" s="107" t="s">
        <v>2399</v>
      </c>
      <c r="G444" s="106" t="s">
        <v>2398</v>
      </c>
      <c r="H444" s="105" t="str">
        <f t="shared" si="13"/>
        <v>茨城県筑西市</v>
      </c>
      <c r="I444" t="s">
        <v>2400</v>
      </c>
    </row>
    <row r="445" spans="1:9" ht="33" x14ac:dyDescent="0.35">
      <c r="A445" s="108" t="str">
        <f t="shared" si="12"/>
        <v>08</v>
      </c>
      <c r="B445" s="107" t="s">
        <v>2285</v>
      </c>
      <c r="C445" s="105" t="s">
        <v>2286</v>
      </c>
      <c r="D445" s="107" t="s">
        <v>1250</v>
      </c>
      <c r="E445" s="106" t="s">
        <v>2401</v>
      </c>
      <c r="F445" s="107" t="s">
        <v>2402</v>
      </c>
      <c r="G445" s="106" t="s">
        <v>2401</v>
      </c>
      <c r="H445" s="105" t="str">
        <f t="shared" si="13"/>
        <v>茨城県かすみがうら市</v>
      </c>
      <c r="I445" t="s">
        <v>2403</v>
      </c>
    </row>
    <row r="446" spans="1:9" x14ac:dyDescent="0.35">
      <c r="A446" s="108" t="str">
        <f t="shared" si="12"/>
        <v>08</v>
      </c>
      <c r="B446" s="107" t="s">
        <v>2285</v>
      </c>
      <c r="C446" s="105" t="s">
        <v>2286</v>
      </c>
      <c r="D446" s="107" t="s">
        <v>1254</v>
      </c>
      <c r="E446" s="106" t="s">
        <v>2404</v>
      </c>
      <c r="F446" s="107" t="s">
        <v>2405</v>
      </c>
      <c r="G446" s="106" t="s">
        <v>2404</v>
      </c>
      <c r="H446" s="105" t="str">
        <f t="shared" si="13"/>
        <v>茨城県行方市</v>
      </c>
      <c r="I446" t="s">
        <v>2406</v>
      </c>
    </row>
    <row r="447" spans="1:9" x14ac:dyDescent="0.35">
      <c r="A447" s="108" t="str">
        <f t="shared" si="12"/>
        <v>08</v>
      </c>
      <c r="B447" s="107" t="s">
        <v>2285</v>
      </c>
      <c r="C447" s="105" t="s">
        <v>2286</v>
      </c>
      <c r="D447" s="107" t="s">
        <v>2407</v>
      </c>
      <c r="E447" s="106" t="s">
        <v>2408</v>
      </c>
      <c r="F447" s="107" t="s">
        <v>2409</v>
      </c>
      <c r="G447" s="106" t="s">
        <v>2408</v>
      </c>
      <c r="H447" s="105" t="str">
        <f t="shared" si="13"/>
        <v>茨城県桜川市</v>
      </c>
      <c r="I447" t="s">
        <v>2410</v>
      </c>
    </row>
    <row r="448" spans="1:9" x14ac:dyDescent="0.35">
      <c r="A448" s="108" t="str">
        <f t="shared" si="12"/>
        <v>08</v>
      </c>
      <c r="B448" s="107" t="s">
        <v>2285</v>
      </c>
      <c r="C448" s="105" t="s">
        <v>2286</v>
      </c>
      <c r="D448" s="107" t="s">
        <v>2411</v>
      </c>
      <c r="E448" s="106" t="s">
        <v>2412</v>
      </c>
      <c r="F448" s="107" t="s">
        <v>2413</v>
      </c>
      <c r="G448" s="106" t="s">
        <v>2412</v>
      </c>
      <c r="H448" s="105" t="str">
        <f t="shared" si="13"/>
        <v>茨城県鉾田市</v>
      </c>
      <c r="I448" t="s">
        <v>2414</v>
      </c>
    </row>
    <row r="449" spans="1:9" ht="33" x14ac:dyDescent="0.35">
      <c r="A449" s="108" t="str">
        <f t="shared" si="12"/>
        <v>08</v>
      </c>
      <c r="B449" s="107" t="s">
        <v>2285</v>
      </c>
      <c r="C449" s="105" t="s">
        <v>2286</v>
      </c>
      <c r="D449" s="107" t="s">
        <v>2415</v>
      </c>
      <c r="E449" s="106" t="s">
        <v>2416</v>
      </c>
      <c r="F449" s="107" t="s">
        <v>2417</v>
      </c>
      <c r="G449" s="106" t="s">
        <v>2416</v>
      </c>
      <c r="H449" s="105" t="str">
        <f t="shared" si="13"/>
        <v>茨城県つくばみらい市</v>
      </c>
      <c r="I449" t="s">
        <v>2418</v>
      </c>
    </row>
    <row r="450" spans="1:9" x14ac:dyDescent="0.35">
      <c r="A450" s="108" t="str">
        <f t="shared" ref="A450:A513" si="14">MID(B450+100,2,2)</f>
        <v>08</v>
      </c>
      <c r="B450" s="107" t="s">
        <v>2285</v>
      </c>
      <c r="C450" s="105" t="s">
        <v>2286</v>
      </c>
      <c r="D450" s="107" t="s">
        <v>2419</v>
      </c>
      <c r="E450" s="106" t="s">
        <v>2420</v>
      </c>
      <c r="F450" s="107" t="s">
        <v>2421</v>
      </c>
      <c r="G450" s="106" t="s">
        <v>2420</v>
      </c>
      <c r="H450" s="105" t="str">
        <f t="shared" ref="H450:H513" si="15">C450&amp;E450</f>
        <v>茨城県笠間市</v>
      </c>
      <c r="I450" t="s">
        <v>2422</v>
      </c>
    </row>
    <row r="451" spans="1:9" x14ac:dyDescent="0.35">
      <c r="A451" s="108" t="str">
        <f t="shared" si="14"/>
        <v>08</v>
      </c>
      <c r="B451" s="107" t="s">
        <v>2285</v>
      </c>
      <c r="C451" s="105" t="s">
        <v>2286</v>
      </c>
      <c r="D451" s="107" t="s">
        <v>2423</v>
      </c>
      <c r="E451" s="106" t="s">
        <v>2424</v>
      </c>
      <c r="F451" s="107" t="s">
        <v>2425</v>
      </c>
      <c r="G451" s="106" t="s">
        <v>2424</v>
      </c>
      <c r="H451" s="105" t="str">
        <f t="shared" si="15"/>
        <v>茨城県小美玉市</v>
      </c>
      <c r="I451" t="s">
        <v>2426</v>
      </c>
    </row>
    <row r="452" spans="1:9" x14ac:dyDescent="0.35">
      <c r="A452" s="108" t="str">
        <f t="shared" si="14"/>
        <v>09</v>
      </c>
      <c r="B452" s="107" t="s">
        <v>2427</v>
      </c>
      <c r="C452" s="105" t="s">
        <v>2428</v>
      </c>
      <c r="D452" s="107" t="s">
        <v>988</v>
      </c>
      <c r="E452" s="106" t="s">
        <v>2429</v>
      </c>
      <c r="F452" s="107" t="s">
        <v>2430</v>
      </c>
      <c r="G452" s="106" t="s">
        <v>2429</v>
      </c>
      <c r="H452" s="105" t="str">
        <f t="shared" si="15"/>
        <v>栃木県宇都宮市</v>
      </c>
      <c r="I452" t="s">
        <v>2431</v>
      </c>
    </row>
    <row r="453" spans="1:9" x14ac:dyDescent="0.35">
      <c r="A453" s="108" t="str">
        <f t="shared" si="14"/>
        <v>09</v>
      </c>
      <c r="B453" s="107" t="s">
        <v>2427</v>
      </c>
      <c r="C453" s="105" t="s">
        <v>2428</v>
      </c>
      <c r="D453" s="107" t="s">
        <v>992</v>
      </c>
      <c r="E453" s="106" t="s">
        <v>2432</v>
      </c>
      <c r="F453" s="107" t="s">
        <v>2433</v>
      </c>
      <c r="G453" s="106" t="s">
        <v>2432</v>
      </c>
      <c r="H453" s="105" t="str">
        <f t="shared" si="15"/>
        <v>栃木県足利市</v>
      </c>
      <c r="I453" t="s">
        <v>2434</v>
      </c>
    </row>
    <row r="454" spans="1:9" x14ac:dyDescent="0.35">
      <c r="A454" s="108" t="str">
        <f t="shared" si="14"/>
        <v>09</v>
      </c>
      <c r="B454" s="107" t="s">
        <v>2427</v>
      </c>
      <c r="C454" s="105" t="s">
        <v>2428</v>
      </c>
      <c r="D454" s="107" t="s">
        <v>996</v>
      </c>
      <c r="E454" s="106" t="s">
        <v>2435</v>
      </c>
      <c r="F454" s="107" t="s">
        <v>2436</v>
      </c>
      <c r="G454" s="106" t="s">
        <v>2435</v>
      </c>
      <c r="H454" s="105" t="str">
        <f t="shared" si="15"/>
        <v>栃木県栃木市</v>
      </c>
      <c r="I454" t="s">
        <v>2437</v>
      </c>
    </row>
    <row r="455" spans="1:9" x14ac:dyDescent="0.35">
      <c r="A455" s="108" t="str">
        <f t="shared" si="14"/>
        <v>09</v>
      </c>
      <c r="B455" s="107" t="s">
        <v>2427</v>
      </c>
      <c r="C455" s="105" t="s">
        <v>2428</v>
      </c>
      <c r="D455" s="107" t="s">
        <v>1000</v>
      </c>
      <c r="E455" s="106" t="s">
        <v>2438</v>
      </c>
      <c r="F455" s="107" t="s">
        <v>2439</v>
      </c>
      <c r="G455" s="106" t="s">
        <v>2438</v>
      </c>
      <c r="H455" s="105" t="str">
        <f t="shared" si="15"/>
        <v>栃木県佐野市</v>
      </c>
      <c r="I455" t="s">
        <v>2440</v>
      </c>
    </row>
    <row r="456" spans="1:9" x14ac:dyDescent="0.35">
      <c r="A456" s="108" t="str">
        <f t="shared" si="14"/>
        <v>09</v>
      </c>
      <c r="B456" s="107" t="s">
        <v>2427</v>
      </c>
      <c r="C456" s="105" t="s">
        <v>2428</v>
      </c>
      <c r="D456" s="107" t="s">
        <v>1004</v>
      </c>
      <c r="E456" s="106" t="s">
        <v>2441</v>
      </c>
      <c r="F456" s="107" t="s">
        <v>2442</v>
      </c>
      <c r="G456" s="106" t="s">
        <v>2441</v>
      </c>
      <c r="H456" s="105" t="str">
        <f t="shared" si="15"/>
        <v>栃木県鹿沼市</v>
      </c>
      <c r="I456" t="s">
        <v>2443</v>
      </c>
    </row>
    <row r="457" spans="1:9" x14ac:dyDescent="0.35">
      <c r="A457" s="108" t="str">
        <f t="shared" si="14"/>
        <v>09</v>
      </c>
      <c r="B457" s="107" t="s">
        <v>2427</v>
      </c>
      <c r="C457" s="105" t="s">
        <v>2428</v>
      </c>
      <c r="D457" s="107" t="s">
        <v>1012</v>
      </c>
      <c r="E457" s="106" t="s">
        <v>2444</v>
      </c>
      <c r="F457" s="107" t="s">
        <v>2445</v>
      </c>
      <c r="G457" s="106" t="s">
        <v>2444</v>
      </c>
      <c r="H457" s="105" t="str">
        <f t="shared" si="15"/>
        <v>栃木県日光市</v>
      </c>
      <c r="I457" t="s">
        <v>2446</v>
      </c>
    </row>
    <row r="458" spans="1:9" x14ac:dyDescent="0.35">
      <c r="A458" s="108" t="str">
        <f t="shared" si="14"/>
        <v>09</v>
      </c>
      <c r="B458" s="107" t="s">
        <v>2427</v>
      </c>
      <c r="C458" s="105" t="s">
        <v>2428</v>
      </c>
      <c r="D458" s="107" t="s">
        <v>1016</v>
      </c>
      <c r="E458" s="106" t="s">
        <v>2447</v>
      </c>
      <c r="F458" s="107" t="s">
        <v>2448</v>
      </c>
      <c r="G458" s="106" t="s">
        <v>2447</v>
      </c>
      <c r="H458" s="105" t="str">
        <f t="shared" si="15"/>
        <v>栃木県小山市</v>
      </c>
      <c r="I458" t="s">
        <v>2449</v>
      </c>
    </row>
    <row r="459" spans="1:9" x14ac:dyDescent="0.35">
      <c r="A459" s="108" t="str">
        <f t="shared" si="14"/>
        <v>09</v>
      </c>
      <c r="B459" s="107" t="s">
        <v>2427</v>
      </c>
      <c r="C459" s="105" t="s">
        <v>2428</v>
      </c>
      <c r="D459" s="107" t="s">
        <v>1020</v>
      </c>
      <c r="E459" s="106" t="s">
        <v>2450</v>
      </c>
      <c r="F459" s="107" t="s">
        <v>2451</v>
      </c>
      <c r="G459" s="106" t="s">
        <v>2450</v>
      </c>
      <c r="H459" s="105" t="str">
        <f t="shared" si="15"/>
        <v>栃木県真岡市</v>
      </c>
      <c r="I459" t="s">
        <v>2452</v>
      </c>
    </row>
    <row r="460" spans="1:9" x14ac:dyDescent="0.35">
      <c r="A460" s="108" t="str">
        <f t="shared" si="14"/>
        <v>09</v>
      </c>
      <c r="B460" s="107" t="s">
        <v>2427</v>
      </c>
      <c r="C460" s="105" t="s">
        <v>2428</v>
      </c>
      <c r="D460" s="107" t="s">
        <v>1024</v>
      </c>
      <c r="E460" s="106" t="s">
        <v>2453</v>
      </c>
      <c r="F460" s="107" t="s">
        <v>2454</v>
      </c>
      <c r="G460" s="106" t="s">
        <v>2453</v>
      </c>
      <c r="H460" s="105" t="str">
        <f t="shared" si="15"/>
        <v>栃木県大田原市</v>
      </c>
      <c r="I460" t="s">
        <v>2455</v>
      </c>
    </row>
    <row r="461" spans="1:9" x14ac:dyDescent="0.35">
      <c r="A461" s="108" t="str">
        <f t="shared" si="14"/>
        <v>09</v>
      </c>
      <c r="B461" s="107" t="s">
        <v>2427</v>
      </c>
      <c r="C461" s="105" t="s">
        <v>2428</v>
      </c>
      <c r="D461" s="107" t="s">
        <v>1028</v>
      </c>
      <c r="E461" s="106" t="s">
        <v>2456</v>
      </c>
      <c r="F461" s="107" t="s">
        <v>2457</v>
      </c>
      <c r="G461" s="106" t="s">
        <v>2456</v>
      </c>
      <c r="H461" s="105" t="str">
        <f t="shared" si="15"/>
        <v>栃木県矢板市</v>
      </c>
      <c r="I461" t="s">
        <v>2458</v>
      </c>
    </row>
    <row r="462" spans="1:9" x14ac:dyDescent="0.35">
      <c r="A462" s="108" t="str">
        <f t="shared" si="14"/>
        <v>09</v>
      </c>
      <c r="B462" s="107" t="s">
        <v>2427</v>
      </c>
      <c r="C462" s="105" t="s">
        <v>2428</v>
      </c>
      <c r="D462" s="107" t="s">
        <v>1032</v>
      </c>
      <c r="E462" s="106" t="s">
        <v>2459</v>
      </c>
      <c r="F462" s="107" t="s">
        <v>2460</v>
      </c>
      <c r="G462" s="106" t="s">
        <v>2459</v>
      </c>
      <c r="H462" s="105" t="str">
        <f t="shared" si="15"/>
        <v>栃木県那須塩原市</v>
      </c>
      <c r="I462" t="s">
        <v>2461</v>
      </c>
    </row>
    <row r="463" spans="1:9" x14ac:dyDescent="0.35">
      <c r="A463" s="108" t="str">
        <f t="shared" si="14"/>
        <v>09</v>
      </c>
      <c r="B463" s="107" t="s">
        <v>2427</v>
      </c>
      <c r="C463" s="105" t="s">
        <v>2428</v>
      </c>
      <c r="D463" s="107" t="s">
        <v>1036</v>
      </c>
      <c r="E463" s="106" t="s">
        <v>2462</v>
      </c>
      <c r="F463" s="107" t="s">
        <v>2463</v>
      </c>
      <c r="G463" s="106" t="s">
        <v>2462</v>
      </c>
      <c r="H463" s="105" t="str">
        <f t="shared" si="15"/>
        <v>栃木県上三川町</v>
      </c>
      <c r="I463" t="s">
        <v>2464</v>
      </c>
    </row>
    <row r="464" spans="1:9" x14ac:dyDescent="0.35">
      <c r="A464" s="108" t="str">
        <f t="shared" si="14"/>
        <v>09</v>
      </c>
      <c r="B464" s="107" t="s">
        <v>2427</v>
      </c>
      <c r="C464" s="105" t="s">
        <v>2428</v>
      </c>
      <c r="D464" s="107" t="s">
        <v>1068</v>
      </c>
      <c r="E464" s="106" t="s">
        <v>2465</v>
      </c>
      <c r="F464" s="107" t="s">
        <v>2466</v>
      </c>
      <c r="G464" s="106" t="s">
        <v>2465</v>
      </c>
      <c r="H464" s="105" t="str">
        <f t="shared" si="15"/>
        <v>栃木県益子町</v>
      </c>
      <c r="I464" t="s">
        <v>2467</v>
      </c>
    </row>
    <row r="465" spans="1:9" x14ac:dyDescent="0.35">
      <c r="A465" s="108" t="str">
        <f t="shared" si="14"/>
        <v>09</v>
      </c>
      <c r="B465" s="107" t="s">
        <v>2427</v>
      </c>
      <c r="C465" s="105" t="s">
        <v>2428</v>
      </c>
      <c r="D465" s="107" t="s">
        <v>1072</v>
      </c>
      <c r="E465" s="106" t="s">
        <v>2468</v>
      </c>
      <c r="F465" s="107" t="s">
        <v>2469</v>
      </c>
      <c r="G465" s="106" t="s">
        <v>2468</v>
      </c>
      <c r="H465" s="105" t="str">
        <f t="shared" si="15"/>
        <v>栃木県茂木町</v>
      </c>
      <c r="I465" t="s">
        <v>2470</v>
      </c>
    </row>
    <row r="466" spans="1:9" x14ac:dyDescent="0.35">
      <c r="A466" s="108" t="str">
        <f t="shared" si="14"/>
        <v>09</v>
      </c>
      <c r="B466" s="107" t="s">
        <v>2427</v>
      </c>
      <c r="C466" s="105" t="s">
        <v>2428</v>
      </c>
      <c r="D466" s="107" t="s">
        <v>1076</v>
      </c>
      <c r="E466" s="106" t="s">
        <v>2471</v>
      </c>
      <c r="F466" s="107" t="s">
        <v>2472</v>
      </c>
      <c r="G466" s="106" t="s">
        <v>2471</v>
      </c>
      <c r="H466" s="105" t="str">
        <f t="shared" si="15"/>
        <v>栃木県市貝町</v>
      </c>
      <c r="I466" t="s">
        <v>2473</v>
      </c>
    </row>
    <row r="467" spans="1:9" x14ac:dyDescent="0.35">
      <c r="A467" s="108" t="str">
        <f t="shared" si="14"/>
        <v>09</v>
      </c>
      <c r="B467" s="107" t="s">
        <v>2427</v>
      </c>
      <c r="C467" s="105" t="s">
        <v>2428</v>
      </c>
      <c r="D467" s="107" t="s">
        <v>1080</v>
      </c>
      <c r="E467" s="106" t="s">
        <v>2474</v>
      </c>
      <c r="F467" s="107" t="s">
        <v>2475</v>
      </c>
      <c r="G467" s="106" t="s">
        <v>2474</v>
      </c>
      <c r="H467" s="105" t="str">
        <f t="shared" si="15"/>
        <v>栃木県芳賀町</v>
      </c>
      <c r="I467" t="s">
        <v>2476</v>
      </c>
    </row>
    <row r="468" spans="1:9" x14ac:dyDescent="0.35">
      <c r="A468" s="108" t="str">
        <f t="shared" si="14"/>
        <v>09</v>
      </c>
      <c r="B468" s="107" t="s">
        <v>2427</v>
      </c>
      <c r="C468" s="105" t="s">
        <v>2428</v>
      </c>
      <c r="D468" s="107" t="s">
        <v>1084</v>
      </c>
      <c r="E468" s="106" t="s">
        <v>2477</v>
      </c>
      <c r="F468" s="107" t="s">
        <v>2478</v>
      </c>
      <c r="G468" s="106" t="s">
        <v>2477</v>
      </c>
      <c r="H468" s="105" t="str">
        <f t="shared" si="15"/>
        <v>栃木県壬生町</v>
      </c>
      <c r="I468" t="s">
        <v>2479</v>
      </c>
    </row>
    <row r="469" spans="1:9" x14ac:dyDescent="0.35">
      <c r="A469" s="108" t="str">
        <f t="shared" si="14"/>
        <v>09</v>
      </c>
      <c r="B469" s="107" t="s">
        <v>2427</v>
      </c>
      <c r="C469" s="105" t="s">
        <v>2428</v>
      </c>
      <c r="D469" s="107" t="s">
        <v>1088</v>
      </c>
      <c r="E469" s="106" t="s">
        <v>2480</v>
      </c>
      <c r="F469" s="107" t="s">
        <v>2481</v>
      </c>
      <c r="G469" s="106" t="s">
        <v>2480</v>
      </c>
      <c r="H469" s="105" t="str">
        <f t="shared" si="15"/>
        <v>栃木県下野市</v>
      </c>
      <c r="I469" t="s">
        <v>2482</v>
      </c>
    </row>
    <row r="470" spans="1:9" x14ac:dyDescent="0.35">
      <c r="A470" s="108" t="str">
        <f t="shared" si="14"/>
        <v>09</v>
      </c>
      <c r="B470" s="107" t="s">
        <v>2427</v>
      </c>
      <c r="C470" s="105" t="s">
        <v>2428</v>
      </c>
      <c r="D470" s="107" t="s">
        <v>1092</v>
      </c>
      <c r="E470" s="106" t="s">
        <v>2483</v>
      </c>
      <c r="F470" s="107" t="s">
        <v>2484</v>
      </c>
      <c r="G470" s="106" t="s">
        <v>2483</v>
      </c>
      <c r="H470" s="105" t="str">
        <f t="shared" si="15"/>
        <v>栃木県野木町</v>
      </c>
      <c r="I470" t="s">
        <v>2485</v>
      </c>
    </row>
    <row r="471" spans="1:9" x14ac:dyDescent="0.35">
      <c r="A471" s="108" t="str">
        <f t="shared" si="14"/>
        <v>09</v>
      </c>
      <c r="B471" s="107" t="s">
        <v>2427</v>
      </c>
      <c r="C471" s="105" t="s">
        <v>2428</v>
      </c>
      <c r="D471" s="107" t="s">
        <v>1120</v>
      </c>
      <c r="E471" s="106" t="s">
        <v>2486</v>
      </c>
      <c r="F471" s="107" t="s">
        <v>2487</v>
      </c>
      <c r="G471" s="106" t="s">
        <v>2486</v>
      </c>
      <c r="H471" s="105" t="str">
        <f t="shared" si="15"/>
        <v>栃木県塩谷町</v>
      </c>
      <c r="I471" t="s">
        <v>2488</v>
      </c>
    </row>
    <row r="472" spans="1:9" x14ac:dyDescent="0.35">
      <c r="A472" s="108" t="str">
        <f t="shared" si="14"/>
        <v>09</v>
      </c>
      <c r="B472" s="107" t="s">
        <v>2427</v>
      </c>
      <c r="C472" s="105" t="s">
        <v>2428</v>
      </c>
      <c r="D472" s="107" t="s">
        <v>1124</v>
      </c>
      <c r="E472" s="106" t="s">
        <v>2489</v>
      </c>
      <c r="F472" s="107" t="s">
        <v>2490</v>
      </c>
      <c r="G472" s="106" t="s">
        <v>2489</v>
      </c>
      <c r="H472" s="105" t="str">
        <f t="shared" si="15"/>
        <v>栃木県さくら市</v>
      </c>
      <c r="I472" t="s">
        <v>2491</v>
      </c>
    </row>
    <row r="473" spans="1:9" x14ac:dyDescent="0.35">
      <c r="A473" s="108" t="str">
        <f t="shared" si="14"/>
        <v>09</v>
      </c>
      <c r="B473" s="107" t="s">
        <v>2427</v>
      </c>
      <c r="C473" s="105" t="s">
        <v>2428</v>
      </c>
      <c r="D473" s="107" t="s">
        <v>2160</v>
      </c>
      <c r="E473" s="106" t="s">
        <v>2492</v>
      </c>
      <c r="F473" s="107" t="s">
        <v>2493</v>
      </c>
      <c r="G473" s="106" t="s">
        <v>2492</v>
      </c>
      <c r="H473" s="105" t="str">
        <f t="shared" si="15"/>
        <v>栃木県高根沢町</v>
      </c>
      <c r="I473" t="s">
        <v>2494</v>
      </c>
    </row>
    <row r="474" spans="1:9" x14ac:dyDescent="0.35">
      <c r="A474" s="108" t="str">
        <f t="shared" si="14"/>
        <v>09</v>
      </c>
      <c r="B474" s="107" t="s">
        <v>2427</v>
      </c>
      <c r="C474" s="105" t="s">
        <v>2428</v>
      </c>
      <c r="D474" s="107" t="s">
        <v>1132</v>
      </c>
      <c r="E474" s="106" t="s">
        <v>2495</v>
      </c>
      <c r="F474" s="107" t="s">
        <v>2496</v>
      </c>
      <c r="G474" s="106" t="s">
        <v>2495</v>
      </c>
      <c r="H474" s="105" t="str">
        <f t="shared" si="15"/>
        <v>栃木県那須烏山市</v>
      </c>
      <c r="I474" t="s">
        <v>2497</v>
      </c>
    </row>
    <row r="475" spans="1:9" x14ac:dyDescent="0.35">
      <c r="A475" s="108" t="str">
        <f t="shared" si="14"/>
        <v>09</v>
      </c>
      <c r="B475" s="107" t="s">
        <v>2427</v>
      </c>
      <c r="C475" s="105" t="s">
        <v>2428</v>
      </c>
      <c r="D475" s="107" t="s">
        <v>1136</v>
      </c>
      <c r="E475" s="106" t="s">
        <v>2498</v>
      </c>
      <c r="F475" s="107" t="s">
        <v>2499</v>
      </c>
      <c r="G475" s="106" t="s">
        <v>2498</v>
      </c>
      <c r="H475" s="105" t="str">
        <f t="shared" si="15"/>
        <v>栃木県那珂川町</v>
      </c>
      <c r="I475" t="s">
        <v>2500</v>
      </c>
    </row>
    <row r="476" spans="1:9" x14ac:dyDescent="0.35">
      <c r="A476" s="108" t="str">
        <f t="shared" si="14"/>
        <v>09</v>
      </c>
      <c r="B476" s="107" t="s">
        <v>2427</v>
      </c>
      <c r="C476" s="105" t="s">
        <v>2428</v>
      </c>
      <c r="D476" s="107" t="s">
        <v>1641</v>
      </c>
      <c r="E476" s="106" t="s">
        <v>2501</v>
      </c>
      <c r="F476" s="107" t="s">
        <v>2502</v>
      </c>
      <c r="G476" s="106" t="s">
        <v>2501</v>
      </c>
      <c r="H476" s="105" t="str">
        <f t="shared" si="15"/>
        <v>栃木県那須町</v>
      </c>
      <c r="I476" t="s">
        <v>2503</v>
      </c>
    </row>
    <row r="477" spans="1:9" x14ac:dyDescent="0.35">
      <c r="A477" s="108" t="str">
        <f t="shared" si="14"/>
        <v>10</v>
      </c>
      <c r="B477" s="105">
        <v>10</v>
      </c>
      <c r="C477" s="105" t="s">
        <v>2504</v>
      </c>
      <c r="D477" s="107" t="s">
        <v>988</v>
      </c>
      <c r="E477" s="106" t="s">
        <v>2505</v>
      </c>
      <c r="F477" s="107" t="s">
        <v>2506</v>
      </c>
      <c r="G477" s="106" t="s">
        <v>2505</v>
      </c>
      <c r="H477" s="105" t="str">
        <f t="shared" si="15"/>
        <v>群馬県前橋市</v>
      </c>
      <c r="I477" t="s">
        <v>2507</v>
      </c>
    </row>
    <row r="478" spans="1:9" x14ac:dyDescent="0.35">
      <c r="A478" s="108" t="str">
        <f t="shared" si="14"/>
        <v>10</v>
      </c>
      <c r="B478" s="105">
        <v>10</v>
      </c>
      <c r="C478" s="105" t="s">
        <v>2504</v>
      </c>
      <c r="D478" s="107" t="s">
        <v>992</v>
      </c>
      <c r="E478" s="106" t="s">
        <v>2508</v>
      </c>
      <c r="F478" s="107" t="s">
        <v>2509</v>
      </c>
      <c r="G478" s="106" t="s">
        <v>2508</v>
      </c>
      <c r="H478" s="105" t="str">
        <f t="shared" si="15"/>
        <v>群馬県高崎市</v>
      </c>
      <c r="I478" t="s">
        <v>2510</v>
      </c>
    </row>
    <row r="479" spans="1:9" x14ac:dyDescent="0.35">
      <c r="A479" s="108" t="str">
        <f t="shared" si="14"/>
        <v>10</v>
      </c>
      <c r="B479" s="105">
        <v>10</v>
      </c>
      <c r="C479" s="105" t="s">
        <v>2504</v>
      </c>
      <c r="D479" s="107" t="s">
        <v>996</v>
      </c>
      <c r="E479" s="106" t="s">
        <v>2511</v>
      </c>
      <c r="F479" s="107" t="s">
        <v>2512</v>
      </c>
      <c r="G479" s="106" t="s">
        <v>2511</v>
      </c>
      <c r="H479" s="105" t="str">
        <f t="shared" si="15"/>
        <v>群馬県桐生市</v>
      </c>
      <c r="I479" t="s">
        <v>2513</v>
      </c>
    </row>
    <row r="480" spans="1:9" x14ac:dyDescent="0.35">
      <c r="A480" s="108" t="str">
        <f t="shared" si="14"/>
        <v>10</v>
      </c>
      <c r="B480" s="105">
        <v>10</v>
      </c>
      <c r="C480" s="105" t="s">
        <v>2504</v>
      </c>
      <c r="D480" s="107" t="s">
        <v>1000</v>
      </c>
      <c r="E480" s="106" t="s">
        <v>2514</v>
      </c>
      <c r="F480" s="107" t="s">
        <v>2515</v>
      </c>
      <c r="G480" s="106" t="s">
        <v>2514</v>
      </c>
      <c r="H480" s="105" t="str">
        <f t="shared" si="15"/>
        <v>群馬県伊勢崎市</v>
      </c>
      <c r="I480" t="s">
        <v>2516</v>
      </c>
    </row>
    <row r="481" spans="1:9" x14ac:dyDescent="0.35">
      <c r="A481" s="108" t="str">
        <f t="shared" si="14"/>
        <v>10</v>
      </c>
      <c r="B481" s="105">
        <v>10</v>
      </c>
      <c r="C481" s="105" t="s">
        <v>2504</v>
      </c>
      <c r="D481" s="107" t="s">
        <v>1004</v>
      </c>
      <c r="E481" s="106" t="s">
        <v>2517</v>
      </c>
      <c r="F481" s="107" t="s">
        <v>2518</v>
      </c>
      <c r="G481" s="106" t="s">
        <v>2517</v>
      </c>
      <c r="H481" s="105" t="str">
        <f t="shared" si="15"/>
        <v>群馬県太田市</v>
      </c>
      <c r="I481" t="s">
        <v>2519</v>
      </c>
    </row>
    <row r="482" spans="1:9" x14ac:dyDescent="0.35">
      <c r="A482" s="108" t="str">
        <f t="shared" si="14"/>
        <v>10</v>
      </c>
      <c r="B482" s="105">
        <v>10</v>
      </c>
      <c r="C482" s="105" t="s">
        <v>2504</v>
      </c>
      <c r="D482" s="107" t="s">
        <v>1008</v>
      </c>
      <c r="E482" s="106" t="s">
        <v>2520</v>
      </c>
      <c r="F482" s="107" t="s">
        <v>2521</v>
      </c>
      <c r="G482" s="106" t="s">
        <v>2520</v>
      </c>
      <c r="H482" s="105" t="str">
        <f t="shared" si="15"/>
        <v>群馬県沼田市</v>
      </c>
      <c r="I482" t="s">
        <v>2522</v>
      </c>
    </row>
    <row r="483" spans="1:9" x14ac:dyDescent="0.35">
      <c r="A483" s="108" t="str">
        <f t="shared" si="14"/>
        <v>10</v>
      </c>
      <c r="B483" s="105">
        <v>10</v>
      </c>
      <c r="C483" s="105" t="s">
        <v>2504</v>
      </c>
      <c r="D483" s="107" t="s">
        <v>1012</v>
      </c>
      <c r="E483" s="106" t="s">
        <v>2523</v>
      </c>
      <c r="F483" s="107" t="s">
        <v>2524</v>
      </c>
      <c r="G483" s="106" t="s">
        <v>2523</v>
      </c>
      <c r="H483" s="105" t="str">
        <f t="shared" si="15"/>
        <v>群馬県館林市</v>
      </c>
      <c r="I483" t="s">
        <v>2525</v>
      </c>
    </row>
    <row r="484" spans="1:9" x14ac:dyDescent="0.35">
      <c r="A484" s="108" t="str">
        <f t="shared" si="14"/>
        <v>10</v>
      </c>
      <c r="B484" s="105">
        <v>10</v>
      </c>
      <c r="C484" s="105" t="s">
        <v>2504</v>
      </c>
      <c r="D484" s="107" t="s">
        <v>1016</v>
      </c>
      <c r="E484" s="106" t="s">
        <v>2526</v>
      </c>
      <c r="F484" s="107" t="s">
        <v>2527</v>
      </c>
      <c r="G484" s="106" t="s">
        <v>2526</v>
      </c>
      <c r="H484" s="105" t="str">
        <f t="shared" si="15"/>
        <v>群馬県渋川市</v>
      </c>
      <c r="I484" t="s">
        <v>2528</v>
      </c>
    </row>
    <row r="485" spans="1:9" x14ac:dyDescent="0.35">
      <c r="A485" s="108" t="str">
        <f t="shared" si="14"/>
        <v>10</v>
      </c>
      <c r="B485" s="105">
        <v>10</v>
      </c>
      <c r="C485" s="105" t="s">
        <v>2504</v>
      </c>
      <c r="D485" s="107" t="s">
        <v>1020</v>
      </c>
      <c r="E485" s="106" t="s">
        <v>2529</v>
      </c>
      <c r="F485" s="107" t="s">
        <v>2530</v>
      </c>
      <c r="G485" s="106" t="s">
        <v>2529</v>
      </c>
      <c r="H485" s="105" t="str">
        <f t="shared" si="15"/>
        <v>群馬県藤岡市</v>
      </c>
      <c r="I485" t="s">
        <v>2531</v>
      </c>
    </row>
    <row r="486" spans="1:9" x14ac:dyDescent="0.35">
      <c r="A486" s="108" t="str">
        <f t="shared" si="14"/>
        <v>10</v>
      </c>
      <c r="B486" s="105">
        <v>10</v>
      </c>
      <c r="C486" s="105" t="s">
        <v>2504</v>
      </c>
      <c r="D486" s="107" t="s">
        <v>1024</v>
      </c>
      <c r="E486" s="106" t="s">
        <v>2532</v>
      </c>
      <c r="F486" s="107" t="s">
        <v>2533</v>
      </c>
      <c r="G486" s="106" t="s">
        <v>2532</v>
      </c>
      <c r="H486" s="105" t="str">
        <f t="shared" si="15"/>
        <v>群馬県富岡市</v>
      </c>
      <c r="I486" t="s">
        <v>2534</v>
      </c>
    </row>
    <row r="487" spans="1:9" x14ac:dyDescent="0.35">
      <c r="A487" s="108" t="str">
        <f t="shared" si="14"/>
        <v>10</v>
      </c>
      <c r="B487" s="105">
        <v>10</v>
      </c>
      <c r="C487" s="105" t="s">
        <v>2504</v>
      </c>
      <c r="D487" s="107" t="s">
        <v>1028</v>
      </c>
      <c r="E487" s="106" t="s">
        <v>2535</v>
      </c>
      <c r="F487" s="107" t="s">
        <v>2536</v>
      </c>
      <c r="G487" s="106" t="s">
        <v>2535</v>
      </c>
      <c r="H487" s="105" t="str">
        <f t="shared" si="15"/>
        <v>群馬県安中市</v>
      </c>
      <c r="I487" t="s">
        <v>2537</v>
      </c>
    </row>
    <row r="488" spans="1:9" x14ac:dyDescent="0.35">
      <c r="A488" s="108" t="str">
        <f t="shared" si="14"/>
        <v>10</v>
      </c>
      <c r="B488" s="105">
        <v>10</v>
      </c>
      <c r="C488" s="105" t="s">
        <v>2504</v>
      </c>
      <c r="D488" s="107" t="s">
        <v>1092</v>
      </c>
      <c r="E488" s="106" t="s">
        <v>2538</v>
      </c>
      <c r="F488" s="107" t="s">
        <v>2539</v>
      </c>
      <c r="G488" s="106" t="s">
        <v>2538</v>
      </c>
      <c r="H488" s="105" t="str">
        <f t="shared" si="15"/>
        <v>群馬県榛東村</v>
      </c>
      <c r="I488" t="s">
        <v>2540</v>
      </c>
    </row>
    <row r="489" spans="1:9" x14ac:dyDescent="0.35">
      <c r="A489" s="108" t="str">
        <f t="shared" si="14"/>
        <v>10</v>
      </c>
      <c r="B489" s="105">
        <v>10</v>
      </c>
      <c r="C489" s="105" t="s">
        <v>2504</v>
      </c>
      <c r="D489" s="107" t="s">
        <v>1096</v>
      </c>
      <c r="E489" s="106" t="s">
        <v>2541</v>
      </c>
      <c r="F489" s="107" t="s">
        <v>2542</v>
      </c>
      <c r="G489" s="106" t="s">
        <v>2541</v>
      </c>
      <c r="H489" s="105" t="str">
        <f t="shared" si="15"/>
        <v>群馬県吉岡町</v>
      </c>
      <c r="I489" t="s">
        <v>2543</v>
      </c>
    </row>
    <row r="490" spans="1:9" x14ac:dyDescent="0.35">
      <c r="A490" s="108" t="str">
        <f t="shared" si="14"/>
        <v>10</v>
      </c>
      <c r="B490" s="105">
        <v>10</v>
      </c>
      <c r="C490" s="105" t="s">
        <v>2504</v>
      </c>
      <c r="D490" s="107" t="s">
        <v>1108</v>
      </c>
      <c r="E490" s="106" t="s">
        <v>2544</v>
      </c>
      <c r="F490" s="107" t="s">
        <v>2545</v>
      </c>
      <c r="G490" s="106" t="s">
        <v>2544</v>
      </c>
      <c r="H490" s="105" t="str">
        <f t="shared" si="15"/>
        <v>群馬県神流町</v>
      </c>
      <c r="I490" t="s">
        <v>2546</v>
      </c>
    </row>
    <row r="491" spans="1:9" x14ac:dyDescent="0.35">
      <c r="A491" s="108" t="str">
        <f t="shared" si="14"/>
        <v>10</v>
      </c>
      <c r="B491" s="105">
        <v>10</v>
      </c>
      <c r="C491" s="105" t="s">
        <v>2504</v>
      </c>
      <c r="D491" s="107" t="s">
        <v>1116</v>
      </c>
      <c r="E491" s="106" t="s">
        <v>2547</v>
      </c>
      <c r="F491" s="107" t="s">
        <v>2548</v>
      </c>
      <c r="G491" s="106" t="s">
        <v>2547</v>
      </c>
      <c r="H491" s="105" t="str">
        <f t="shared" si="15"/>
        <v>群馬県上野村</v>
      </c>
      <c r="I491" t="s">
        <v>2549</v>
      </c>
    </row>
    <row r="492" spans="1:9" x14ac:dyDescent="0.35">
      <c r="A492" s="108" t="str">
        <f t="shared" si="14"/>
        <v>10</v>
      </c>
      <c r="B492" s="105">
        <v>10</v>
      </c>
      <c r="C492" s="105" t="s">
        <v>2504</v>
      </c>
      <c r="D492" s="107" t="s">
        <v>1124</v>
      </c>
      <c r="E492" s="106" t="s">
        <v>2550</v>
      </c>
      <c r="F492" s="107" t="s">
        <v>2551</v>
      </c>
      <c r="G492" s="106" t="s">
        <v>2550</v>
      </c>
      <c r="H492" s="105" t="str">
        <f t="shared" si="15"/>
        <v>群馬県下仁田町</v>
      </c>
      <c r="I492" t="s">
        <v>2552</v>
      </c>
    </row>
    <row r="493" spans="1:9" x14ac:dyDescent="0.35">
      <c r="A493" s="108" t="str">
        <f t="shared" si="14"/>
        <v>10</v>
      </c>
      <c r="B493" s="105">
        <v>10</v>
      </c>
      <c r="C493" s="105" t="s">
        <v>2504</v>
      </c>
      <c r="D493" s="107" t="s">
        <v>2160</v>
      </c>
      <c r="E493" s="106" t="s">
        <v>2553</v>
      </c>
      <c r="F493" s="107" t="s">
        <v>2554</v>
      </c>
      <c r="G493" s="106" t="s">
        <v>2553</v>
      </c>
      <c r="H493" s="105" t="str">
        <f t="shared" si="15"/>
        <v>群馬県南牧村</v>
      </c>
      <c r="I493" t="s">
        <v>2555</v>
      </c>
    </row>
    <row r="494" spans="1:9" x14ac:dyDescent="0.35">
      <c r="A494" s="108" t="str">
        <f t="shared" si="14"/>
        <v>10</v>
      </c>
      <c r="B494" s="105">
        <v>10</v>
      </c>
      <c r="C494" s="105" t="s">
        <v>2504</v>
      </c>
      <c r="D494" s="107" t="s">
        <v>1884</v>
      </c>
      <c r="E494" s="106" t="s">
        <v>2556</v>
      </c>
      <c r="F494" s="107" t="s">
        <v>2557</v>
      </c>
      <c r="G494" s="106" t="s">
        <v>2556</v>
      </c>
      <c r="H494" s="105" t="str">
        <f t="shared" si="15"/>
        <v>群馬県甘楽町</v>
      </c>
      <c r="I494" t="s">
        <v>2558</v>
      </c>
    </row>
    <row r="495" spans="1:9" x14ac:dyDescent="0.35">
      <c r="A495" s="108" t="str">
        <f t="shared" si="14"/>
        <v>10</v>
      </c>
      <c r="B495" s="105">
        <v>10</v>
      </c>
      <c r="C495" s="105" t="s">
        <v>2504</v>
      </c>
      <c r="D495" s="107" t="s">
        <v>1132</v>
      </c>
      <c r="E495" s="106" t="s">
        <v>2559</v>
      </c>
      <c r="F495" s="107" t="s">
        <v>2560</v>
      </c>
      <c r="G495" s="106" t="s">
        <v>2559</v>
      </c>
      <c r="H495" s="105" t="str">
        <f t="shared" si="15"/>
        <v>群馬県中之条町</v>
      </c>
      <c r="I495" t="s">
        <v>2561</v>
      </c>
    </row>
    <row r="496" spans="1:9" x14ac:dyDescent="0.35">
      <c r="A496" s="108" t="str">
        <f t="shared" si="14"/>
        <v>10</v>
      </c>
      <c r="B496" s="105">
        <v>10</v>
      </c>
      <c r="C496" s="105" t="s">
        <v>2504</v>
      </c>
      <c r="D496" s="107" t="s">
        <v>1144</v>
      </c>
      <c r="E496" s="106" t="s">
        <v>2562</v>
      </c>
      <c r="F496" s="107" t="s">
        <v>2563</v>
      </c>
      <c r="G496" s="106" t="s">
        <v>2562</v>
      </c>
      <c r="H496" s="105" t="str">
        <f t="shared" si="15"/>
        <v>群馬県長野原町</v>
      </c>
      <c r="I496" t="s">
        <v>2564</v>
      </c>
    </row>
    <row r="497" spans="1:9" x14ac:dyDescent="0.35">
      <c r="A497" s="108" t="str">
        <f t="shared" si="14"/>
        <v>10</v>
      </c>
      <c r="B497" s="105">
        <v>10</v>
      </c>
      <c r="C497" s="105" t="s">
        <v>2504</v>
      </c>
      <c r="D497" s="107" t="s">
        <v>1641</v>
      </c>
      <c r="E497" s="106" t="s">
        <v>2565</v>
      </c>
      <c r="F497" s="107" t="s">
        <v>2566</v>
      </c>
      <c r="G497" s="106" t="s">
        <v>2565</v>
      </c>
      <c r="H497" s="105" t="str">
        <f t="shared" si="15"/>
        <v>群馬県嬬恋村</v>
      </c>
      <c r="I497" t="s">
        <v>2567</v>
      </c>
    </row>
    <row r="498" spans="1:9" x14ac:dyDescent="0.35">
      <c r="A498" s="108" t="str">
        <f t="shared" si="14"/>
        <v>10</v>
      </c>
      <c r="B498" s="105">
        <v>10</v>
      </c>
      <c r="C498" s="105" t="s">
        <v>2504</v>
      </c>
      <c r="D498" s="107" t="s">
        <v>1148</v>
      </c>
      <c r="E498" s="106" t="s">
        <v>2568</v>
      </c>
      <c r="F498" s="107" t="s">
        <v>2569</v>
      </c>
      <c r="G498" s="106" t="s">
        <v>2568</v>
      </c>
      <c r="H498" s="105" t="str">
        <f t="shared" si="15"/>
        <v>群馬県草津町</v>
      </c>
      <c r="I498" t="s">
        <v>2570</v>
      </c>
    </row>
    <row r="499" spans="1:9" x14ac:dyDescent="0.35">
      <c r="A499" s="108" t="str">
        <f t="shared" si="14"/>
        <v>10</v>
      </c>
      <c r="B499" s="105">
        <v>10</v>
      </c>
      <c r="C499" s="105" t="s">
        <v>2504</v>
      </c>
      <c r="D499" s="107" t="s">
        <v>1775</v>
      </c>
      <c r="E499" s="106" t="s">
        <v>2571</v>
      </c>
      <c r="F499" s="107" t="s">
        <v>2572</v>
      </c>
      <c r="G499" s="106" t="s">
        <v>2571</v>
      </c>
      <c r="H499" s="105" t="str">
        <f t="shared" si="15"/>
        <v>群馬県高山村</v>
      </c>
      <c r="I499" t="s">
        <v>2573</v>
      </c>
    </row>
    <row r="500" spans="1:9" x14ac:dyDescent="0.35">
      <c r="A500" s="108" t="str">
        <f t="shared" si="14"/>
        <v>10</v>
      </c>
      <c r="B500" s="105">
        <v>10</v>
      </c>
      <c r="C500" s="105" t="s">
        <v>2504</v>
      </c>
      <c r="D500" s="107" t="s">
        <v>1152</v>
      </c>
      <c r="E500" s="106" t="s">
        <v>2574</v>
      </c>
      <c r="F500" s="107" t="s">
        <v>2575</v>
      </c>
      <c r="G500" s="106" t="s">
        <v>2574</v>
      </c>
      <c r="H500" s="105" t="str">
        <f t="shared" si="15"/>
        <v>群馬県片品村</v>
      </c>
      <c r="I500" t="s">
        <v>2576</v>
      </c>
    </row>
    <row r="501" spans="1:9" x14ac:dyDescent="0.35">
      <c r="A501" s="108" t="str">
        <f t="shared" si="14"/>
        <v>10</v>
      </c>
      <c r="B501" s="105">
        <v>10</v>
      </c>
      <c r="C501" s="105" t="s">
        <v>2504</v>
      </c>
      <c r="D501" s="107" t="s">
        <v>2577</v>
      </c>
      <c r="E501" s="106" t="s">
        <v>2578</v>
      </c>
      <c r="F501" s="107" t="s">
        <v>2579</v>
      </c>
      <c r="G501" s="106" t="s">
        <v>2578</v>
      </c>
      <c r="H501" s="105" t="str">
        <f t="shared" si="15"/>
        <v>群馬県川場村</v>
      </c>
      <c r="I501" t="s">
        <v>2580</v>
      </c>
    </row>
    <row r="502" spans="1:9" x14ac:dyDescent="0.35">
      <c r="A502" s="108" t="str">
        <f t="shared" si="14"/>
        <v>10</v>
      </c>
      <c r="B502" s="105">
        <v>10</v>
      </c>
      <c r="C502" s="105" t="s">
        <v>2504</v>
      </c>
      <c r="D502" s="107" t="s">
        <v>1168</v>
      </c>
      <c r="E502" s="106" t="s">
        <v>2191</v>
      </c>
      <c r="F502" s="107" t="s">
        <v>2581</v>
      </c>
      <c r="G502" s="106" t="s">
        <v>2191</v>
      </c>
      <c r="H502" s="105" t="str">
        <f t="shared" si="15"/>
        <v>群馬県昭和村</v>
      </c>
      <c r="I502" t="s">
        <v>2582</v>
      </c>
    </row>
    <row r="503" spans="1:9" x14ac:dyDescent="0.35">
      <c r="A503" s="108" t="str">
        <f t="shared" si="14"/>
        <v>10</v>
      </c>
      <c r="B503" s="105">
        <v>10</v>
      </c>
      <c r="C503" s="105" t="s">
        <v>2504</v>
      </c>
      <c r="D503" s="107" t="s">
        <v>1671</v>
      </c>
      <c r="E503" s="106" t="s">
        <v>2583</v>
      </c>
      <c r="F503" s="107" t="s">
        <v>2584</v>
      </c>
      <c r="G503" s="106" t="s">
        <v>2583</v>
      </c>
      <c r="H503" s="105" t="str">
        <f t="shared" si="15"/>
        <v>群馬県玉村町</v>
      </c>
      <c r="I503" t="s">
        <v>2585</v>
      </c>
    </row>
    <row r="504" spans="1:9" x14ac:dyDescent="0.35">
      <c r="A504" s="108" t="str">
        <f t="shared" si="14"/>
        <v>10</v>
      </c>
      <c r="B504" s="105">
        <v>10</v>
      </c>
      <c r="C504" s="105" t="s">
        <v>2504</v>
      </c>
      <c r="D504" s="107" t="s">
        <v>2586</v>
      </c>
      <c r="E504" s="106" t="s">
        <v>2587</v>
      </c>
      <c r="F504" s="107" t="s">
        <v>2588</v>
      </c>
      <c r="G504" s="106" t="s">
        <v>2587</v>
      </c>
      <c r="H504" s="105" t="str">
        <f t="shared" si="15"/>
        <v>群馬県板倉町</v>
      </c>
      <c r="I504" t="s">
        <v>2589</v>
      </c>
    </row>
    <row r="505" spans="1:9" x14ac:dyDescent="0.35">
      <c r="A505" s="108" t="str">
        <f t="shared" si="14"/>
        <v>10</v>
      </c>
      <c r="B505" s="105">
        <v>10</v>
      </c>
      <c r="C505" s="105" t="s">
        <v>2504</v>
      </c>
      <c r="D505" s="107" t="s">
        <v>1196</v>
      </c>
      <c r="E505" s="106" t="s">
        <v>2590</v>
      </c>
      <c r="F505" s="107" t="s">
        <v>2591</v>
      </c>
      <c r="G505" s="106" t="s">
        <v>2590</v>
      </c>
      <c r="H505" s="105" t="str">
        <f t="shared" si="15"/>
        <v>群馬県明和町</v>
      </c>
      <c r="I505" t="s">
        <v>2592</v>
      </c>
    </row>
    <row r="506" spans="1:9" x14ac:dyDescent="0.35">
      <c r="A506" s="108" t="str">
        <f t="shared" si="14"/>
        <v>10</v>
      </c>
      <c r="B506" s="105">
        <v>10</v>
      </c>
      <c r="C506" s="105" t="s">
        <v>2504</v>
      </c>
      <c r="D506" s="107" t="s">
        <v>1888</v>
      </c>
      <c r="E506" s="106" t="s">
        <v>2593</v>
      </c>
      <c r="F506" s="107" t="s">
        <v>2594</v>
      </c>
      <c r="G506" s="106" t="s">
        <v>2593</v>
      </c>
      <c r="H506" s="105" t="str">
        <f t="shared" si="15"/>
        <v>群馬県千代田町</v>
      </c>
      <c r="I506" t="s">
        <v>2595</v>
      </c>
    </row>
    <row r="507" spans="1:9" x14ac:dyDescent="0.35">
      <c r="A507" s="108" t="str">
        <f t="shared" si="14"/>
        <v>10</v>
      </c>
      <c r="B507" s="105">
        <v>10</v>
      </c>
      <c r="C507" s="105" t="s">
        <v>2504</v>
      </c>
      <c r="D507" s="107" t="s">
        <v>2224</v>
      </c>
      <c r="E507" s="106" t="s">
        <v>2596</v>
      </c>
      <c r="F507" s="107" t="s">
        <v>2597</v>
      </c>
      <c r="G507" s="106" t="s">
        <v>2596</v>
      </c>
      <c r="H507" s="105" t="str">
        <f t="shared" si="15"/>
        <v>群馬県大泉町</v>
      </c>
      <c r="I507" t="s">
        <v>2598</v>
      </c>
    </row>
    <row r="508" spans="1:9" x14ac:dyDescent="0.35">
      <c r="A508" s="108" t="str">
        <f t="shared" si="14"/>
        <v>10</v>
      </c>
      <c r="B508" s="105">
        <v>10</v>
      </c>
      <c r="C508" s="105" t="s">
        <v>2504</v>
      </c>
      <c r="D508" s="107" t="s">
        <v>1685</v>
      </c>
      <c r="E508" s="106" t="s">
        <v>2599</v>
      </c>
      <c r="F508" s="107" t="s">
        <v>2600</v>
      </c>
      <c r="G508" s="106" t="s">
        <v>2599</v>
      </c>
      <c r="H508" s="105" t="str">
        <f t="shared" si="15"/>
        <v>群馬県邑楽町</v>
      </c>
      <c r="I508" t="s">
        <v>2601</v>
      </c>
    </row>
    <row r="509" spans="1:9" x14ac:dyDescent="0.35">
      <c r="A509" s="108" t="str">
        <f t="shared" si="14"/>
        <v>10</v>
      </c>
      <c r="B509" s="105">
        <v>10</v>
      </c>
      <c r="C509" s="105" t="s">
        <v>2504</v>
      </c>
      <c r="D509" s="107" t="s">
        <v>1915</v>
      </c>
      <c r="E509" s="106" t="s">
        <v>2602</v>
      </c>
      <c r="F509" s="107" t="s">
        <v>2603</v>
      </c>
      <c r="G509" s="106" t="s">
        <v>2602</v>
      </c>
      <c r="H509" s="105" t="str">
        <f t="shared" si="15"/>
        <v>群馬県みなかみ町</v>
      </c>
      <c r="I509" t="s">
        <v>2604</v>
      </c>
    </row>
    <row r="510" spans="1:9" x14ac:dyDescent="0.35">
      <c r="A510" s="108" t="str">
        <f t="shared" si="14"/>
        <v>10</v>
      </c>
      <c r="B510" s="105">
        <v>10</v>
      </c>
      <c r="C510" s="105" t="s">
        <v>2504</v>
      </c>
      <c r="D510" s="107" t="s">
        <v>2249</v>
      </c>
      <c r="E510" s="106" t="s">
        <v>2605</v>
      </c>
      <c r="F510" s="107" t="s">
        <v>2606</v>
      </c>
      <c r="G510" s="106" t="s">
        <v>2605</v>
      </c>
      <c r="H510" s="105" t="str">
        <f t="shared" si="15"/>
        <v>群馬県みどり市</v>
      </c>
      <c r="I510" t="s">
        <v>2607</v>
      </c>
    </row>
    <row r="511" spans="1:9" x14ac:dyDescent="0.35">
      <c r="A511" s="108" t="str">
        <f t="shared" si="14"/>
        <v>10</v>
      </c>
      <c r="B511" s="105">
        <v>10</v>
      </c>
      <c r="C511" s="105" t="s">
        <v>2504</v>
      </c>
      <c r="D511" s="107" t="s">
        <v>1204</v>
      </c>
      <c r="E511" s="106" t="s">
        <v>2608</v>
      </c>
      <c r="F511" s="107" t="s">
        <v>2609</v>
      </c>
      <c r="G511" s="106" t="s">
        <v>2608</v>
      </c>
      <c r="H511" s="105" t="str">
        <f t="shared" si="15"/>
        <v>群馬県東吾妻町</v>
      </c>
      <c r="I511" t="s">
        <v>2610</v>
      </c>
    </row>
    <row r="512" spans="1:9" x14ac:dyDescent="0.35">
      <c r="A512" s="108" t="str">
        <f t="shared" si="14"/>
        <v>11</v>
      </c>
      <c r="B512" s="105">
        <v>11</v>
      </c>
      <c r="C512" s="105" t="s">
        <v>2611</v>
      </c>
      <c r="D512" s="107" t="s">
        <v>988</v>
      </c>
      <c r="E512" s="106" t="s">
        <v>2612</v>
      </c>
      <c r="F512" s="107" t="s">
        <v>2613</v>
      </c>
      <c r="G512" s="106" t="s">
        <v>2612</v>
      </c>
      <c r="H512" s="105" t="str">
        <f t="shared" si="15"/>
        <v>埼玉県川越市</v>
      </c>
      <c r="I512" t="s">
        <v>2614</v>
      </c>
    </row>
    <row r="513" spans="1:9" x14ac:dyDescent="0.35">
      <c r="A513" s="108" t="str">
        <f t="shared" si="14"/>
        <v>11</v>
      </c>
      <c r="B513" s="105">
        <v>11</v>
      </c>
      <c r="C513" s="105" t="s">
        <v>2611</v>
      </c>
      <c r="D513" s="107" t="s">
        <v>992</v>
      </c>
      <c r="E513" s="106" t="s">
        <v>2615</v>
      </c>
      <c r="F513" s="107" t="s">
        <v>2616</v>
      </c>
      <c r="G513" s="106" t="s">
        <v>2615</v>
      </c>
      <c r="H513" s="105" t="str">
        <f t="shared" si="15"/>
        <v>埼玉県熊谷市</v>
      </c>
      <c r="I513" t="s">
        <v>2617</v>
      </c>
    </row>
    <row r="514" spans="1:9" x14ac:dyDescent="0.35">
      <c r="A514" s="108" t="str">
        <f t="shared" ref="A514:A577" si="16">MID(B514+100,2,2)</f>
        <v>11</v>
      </c>
      <c r="B514" s="105">
        <v>11</v>
      </c>
      <c r="C514" s="105" t="s">
        <v>2611</v>
      </c>
      <c r="D514" s="107" t="s">
        <v>996</v>
      </c>
      <c r="E514" s="106" t="s">
        <v>2618</v>
      </c>
      <c r="F514" s="107" t="s">
        <v>2619</v>
      </c>
      <c r="G514" s="106" t="s">
        <v>2618</v>
      </c>
      <c r="H514" s="105" t="str">
        <f t="shared" ref="H514:H577" si="17">C514&amp;E514</f>
        <v>埼玉県川口市</v>
      </c>
      <c r="I514" t="s">
        <v>2620</v>
      </c>
    </row>
    <row r="515" spans="1:9" x14ac:dyDescent="0.35">
      <c r="A515" s="108" t="str">
        <f t="shared" si="16"/>
        <v>11</v>
      </c>
      <c r="B515" s="105">
        <v>11</v>
      </c>
      <c r="C515" s="105" t="s">
        <v>2611</v>
      </c>
      <c r="D515" s="107" t="s">
        <v>1008</v>
      </c>
      <c r="E515" s="106" t="s">
        <v>2621</v>
      </c>
      <c r="F515" s="107" t="s">
        <v>2622</v>
      </c>
      <c r="G515" s="106" t="s">
        <v>2621</v>
      </c>
      <c r="H515" s="105" t="str">
        <f t="shared" si="17"/>
        <v>埼玉県行田市</v>
      </c>
      <c r="I515" t="s">
        <v>2623</v>
      </c>
    </row>
    <row r="516" spans="1:9" x14ac:dyDescent="0.35">
      <c r="A516" s="108" t="str">
        <f t="shared" si="16"/>
        <v>11</v>
      </c>
      <c r="B516" s="105">
        <v>11</v>
      </c>
      <c r="C516" s="105" t="s">
        <v>2611</v>
      </c>
      <c r="D516" s="107" t="s">
        <v>1012</v>
      </c>
      <c r="E516" s="106" t="s">
        <v>2624</v>
      </c>
      <c r="F516" s="107" t="s">
        <v>2625</v>
      </c>
      <c r="G516" s="106" t="s">
        <v>2624</v>
      </c>
      <c r="H516" s="105" t="str">
        <f t="shared" si="17"/>
        <v>埼玉県秩父市</v>
      </c>
      <c r="I516" t="s">
        <v>2626</v>
      </c>
    </row>
    <row r="517" spans="1:9" x14ac:dyDescent="0.35">
      <c r="A517" s="108" t="str">
        <f t="shared" si="16"/>
        <v>11</v>
      </c>
      <c r="B517" s="105">
        <v>11</v>
      </c>
      <c r="C517" s="105" t="s">
        <v>2611</v>
      </c>
      <c r="D517" s="107" t="s">
        <v>1016</v>
      </c>
      <c r="E517" s="106" t="s">
        <v>2627</v>
      </c>
      <c r="F517" s="107" t="s">
        <v>2628</v>
      </c>
      <c r="G517" s="106" t="s">
        <v>2627</v>
      </c>
      <c r="H517" s="105" t="str">
        <f t="shared" si="17"/>
        <v>埼玉県所沢市</v>
      </c>
      <c r="I517" t="s">
        <v>2629</v>
      </c>
    </row>
    <row r="518" spans="1:9" x14ac:dyDescent="0.35">
      <c r="A518" s="108" t="str">
        <f t="shared" si="16"/>
        <v>11</v>
      </c>
      <c r="B518" s="105">
        <v>11</v>
      </c>
      <c r="C518" s="105" t="s">
        <v>2611</v>
      </c>
      <c r="D518" s="107" t="s">
        <v>1020</v>
      </c>
      <c r="E518" s="106" t="s">
        <v>2630</v>
      </c>
      <c r="F518" s="107" t="s">
        <v>2631</v>
      </c>
      <c r="G518" s="106" t="s">
        <v>2630</v>
      </c>
      <c r="H518" s="105" t="str">
        <f t="shared" si="17"/>
        <v>埼玉県飯能市</v>
      </c>
      <c r="I518" t="s">
        <v>2632</v>
      </c>
    </row>
    <row r="519" spans="1:9" x14ac:dyDescent="0.35">
      <c r="A519" s="108" t="str">
        <f t="shared" si="16"/>
        <v>11</v>
      </c>
      <c r="B519" s="105">
        <v>11</v>
      </c>
      <c r="C519" s="105" t="s">
        <v>2611</v>
      </c>
      <c r="D519" s="107" t="s">
        <v>1024</v>
      </c>
      <c r="E519" s="106" t="s">
        <v>2633</v>
      </c>
      <c r="F519" s="107" t="s">
        <v>2634</v>
      </c>
      <c r="G519" s="106" t="s">
        <v>2633</v>
      </c>
      <c r="H519" s="105" t="str">
        <f t="shared" si="17"/>
        <v>埼玉県加須市</v>
      </c>
      <c r="I519" t="s">
        <v>2635</v>
      </c>
    </row>
    <row r="520" spans="1:9" x14ac:dyDescent="0.35">
      <c r="A520" s="108" t="str">
        <f t="shared" si="16"/>
        <v>11</v>
      </c>
      <c r="B520" s="105">
        <v>11</v>
      </c>
      <c r="C520" s="105" t="s">
        <v>2611</v>
      </c>
      <c r="D520" s="107" t="s">
        <v>1028</v>
      </c>
      <c r="E520" s="106" t="s">
        <v>2636</v>
      </c>
      <c r="F520" s="107" t="s">
        <v>2637</v>
      </c>
      <c r="G520" s="106" t="s">
        <v>2636</v>
      </c>
      <c r="H520" s="105" t="str">
        <f t="shared" si="17"/>
        <v>埼玉県本庄市</v>
      </c>
      <c r="I520" t="s">
        <v>2638</v>
      </c>
    </row>
    <row r="521" spans="1:9" x14ac:dyDescent="0.35">
      <c r="A521" s="108" t="str">
        <f t="shared" si="16"/>
        <v>11</v>
      </c>
      <c r="B521" s="105">
        <v>11</v>
      </c>
      <c r="C521" s="105" t="s">
        <v>2611</v>
      </c>
      <c r="D521" s="107" t="s">
        <v>1032</v>
      </c>
      <c r="E521" s="106" t="s">
        <v>2639</v>
      </c>
      <c r="F521" s="107" t="s">
        <v>2640</v>
      </c>
      <c r="G521" s="106" t="s">
        <v>2639</v>
      </c>
      <c r="H521" s="105" t="str">
        <f t="shared" si="17"/>
        <v>埼玉県東松山市</v>
      </c>
      <c r="I521" t="s">
        <v>2641</v>
      </c>
    </row>
    <row r="522" spans="1:9" x14ac:dyDescent="0.35">
      <c r="A522" s="108" t="str">
        <f t="shared" si="16"/>
        <v>11</v>
      </c>
      <c r="B522" s="105">
        <v>11</v>
      </c>
      <c r="C522" s="105" t="s">
        <v>2611</v>
      </c>
      <c r="D522" s="107" t="s">
        <v>1040</v>
      </c>
      <c r="E522" s="106" t="s">
        <v>2642</v>
      </c>
      <c r="F522" s="107" t="s">
        <v>2643</v>
      </c>
      <c r="G522" s="106" t="s">
        <v>2642</v>
      </c>
      <c r="H522" s="105" t="str">
        <f t="shared" si="17"/>
        <v>埼玉県春日部市</v>
      </c>
      <c r="I522" t="s">
        <v>2644</v>
      </c>
    </row>
    <row r="523" spans="1:9" x14ac:dyDescent="0.35">
      <c r="A523" s="108" t="str">
        <f t="shared" si="16"/>
        <v>11</v>
      </c>
      <c r="B523" s="105">
        <v>11</v>
      </c>
      <c r="C523" s="105" t="s">
        <v>2611</v>
      </c>
      <c r="D523" s="107" t="s">
        <v>1044</v>
      </c>
      <c r="E523" s="106" t="s">
        <v>2645</v>
      </c>
      <c r="F523" s="107" t="s">
        <v>2646</v>
      </c>
      <c r="G523" s="106" t="s">
        <v>2645</v>
      </c>
      <c r="H523" s="105" t="str">
        <f t="shared" si="17"/>
        <v>埼玉県狭山市</v>
      </c>
      <c r="I523" t="s">
        <v>2647</v>
      </c>
    </row>
    <row r="524" spans="1:9" x14ac:dyDescent="0.35">
      <c r="A524" s="108" t="str">
        <f t="shared" si="16"/>
        <v>11</v>
      </c>
      <c r="B524" s="105">
        <v>11</v>
      </c>
      <c r="C524" s="105" t="s">
        <v>2611</v>
      </c>
      <c r="D524" s="107" t="s">
        <v>1048</v>
      </c>
      <c r="E524" s="106" t="s">
        <v>2648</v>
      </c>
      <c r="F524" s="107" t="s">
        <v>2649</v>
      </c>
      <c r="G524" s="106" t="s">
        <v>2648</v>
      </c>
      <c r="H524" s="105" t="str">
        <f t="shared" si="17"/>
        <v>埼玉県羽生市</v>
      </c>
      <c r="I524" t="s">
        <v>2650</v>
      </c>
    </row>
    <row r="525" spans="1:9" x14ac:dyDescent="0.35">
      <c r="A525" s="108" t="str">
        <f t="shared" si="16"/>
        <v>11</v>
      </c>
      <c r="B525" s="105">
        <v>11</v>
      </c>
      <c r="C525" s="105" t="s">
        <v>2611</v>
      </c>
      <c r="D525" s="107" t="s">
        <v>1052</v>
      </c>
      <c r="E525" s="106" t="s">
        <v>2651</v>
      </c>
      <c r="F525" s="107" t="s">
        <v>2652</v>
      </c>
      <c r="G525" s="106" t="s">
        <v>2651</v>
      </c>
      <c r="H525" s="105" t="str">
        <f t="shared" si="17"/>
        <v>埼玉県鴻巣市</v>
      </c>
      <c r="I525" t="s">
        <v>2653</v>
      </c>
    </row>
    <row r="526" spans="1:9" x14ac:dyDescent="0.35">
      <c r="A526" s="108" t="str">
        <f t="shared" si="16"/>
        <v>11</v>
      </c>
      <c r="B526" s="105">
        <v>11</v>
      </c>
      <c r="C526" s="105" t="s">
        <v>2611</v>
      </c>
      <c r="D526" s="107" t="s">
        <v>1056</v>
      </c>
      <c r="E526" s="106" t="s">
        <v>2654</v>
      </c>
      <c r="F526" s="107" t="s">
        <v>2655</v>
      </c>
      <c r="G526" s="106" t="s">
        <v>2654</v>
      </c>
      <c r="H526" s="105" t="str">
        <f t="shared" si="17"/>
        <v>埼玉県深谷市</v>
      </c>
      <c r="I526" t="s">
        <v>2656</v>
      </c>
    </row>
    <row r="527" spans="1:9" x14ac:dyDescent="0.35">
      <c r="A527" s="108" t="str">
        <f t="shared" si="16"/>
        <v>11</v>
      </c>
      <c r="B527" s="105">
        <v>11</v>
      </c>
      <c r="C527" s="105" t="s">
        <v>2611</v>
      </c>
      <c r="D527" s="107" t="s">
        <v>1060</v>
      </c>
      <c r="E527" s="106" t="s">
        <v>2657</v>
      </c>
      <c r="F527" s="107" t="s">
        <v>2658</v>
      </c>
      <c r="G527" s="106" t="s">
        <v>2657</v>
      </c>
      <c r="H527" s="105" t="str">
        <f t="shared" si="17"/>
        <v>埼玉県上尾市</v>
      </c>
      <c r="I527" t="s">
        <v>2659</v>
      </c>
    </row>
    <row r="528" spans="1:9" x14ac:dyDescent="0.35">
      <c r="A528" s="108" t="str">
        <f t="shared" si="16"/>
        <v>11</v>
      </c>
      <c r="B528" s="105">
        <v>11</v>
      </c>
      <c r="C528" s="105" t="s">
        <v>2611</v>
      </c>
      <c r="D528" s="107" t="s">
        <v>1068</v>
      </c>
      <c r="E528" s="106" t="s">
        <v>2660</v>
      </c>
      <c r="F528" s="107" t="s">
        <v>2661</v>
      </c>
      <c r="G528" s="106" t="s">
        <v>2660</v>
      </c>
      <c r="H528" s="105" t="str">
        <f t="shared" si="17"/>
        <v>埼玉県草加市</v>
      </c>
      <c r="I528" t="s">
        <v>2662</v>
      </c>
    </row>
    <row r="529" spans="1:9" x14ac:dyDescent="0.35">
      <c r="A529" s="108" t="str">
        <f t="shared" si="16"/>
        <v>11</v>
      </c>
      <c r="B529" s="105">
        <v>11</v>
      </c>
      <c r="C529" s="105" t="s">
        <v>2611</v>
      </c>
      <c r="D529" s="107" t="s">
        <v>1072</v>
      </c>
      <c r="E529" s="106" t="s">
        <v>2663</v>
      </c>
      <c r="F529" s="107" t="s">
        <v>2664</v>
      </c>
      <c r="G529" s="106" t="s">
        <v>2663</v>
      </c>
      <c r="H529" s="105" t="str">
        <f t="shared" si="17"/>
        <v>埼玉県越谷市</v>
      </c>
      <c r="I529" t="s">
        <v>2665</v>
      </c>
    </row>
    <row r="530" spans="1:9" x14ac:dyDescent="0.35">
      <c r="A530" s="108" t="str">
        <f t="shared" si="16"/>
        <v>11</v>
      </c>
      <c r="B530" s="105">
        <v>11</v>
      </c>
      <c r="C530" s="105" t="s">
        <v>2611</v>
      </c>
      <c r="D530" s="107" t="s">
        <v>1076</v>
      </c>
      <c r="E530" s="106" t="s">
        <v>2666</v>
      </c>
      <c r="F530" s="107" t="s">
        <v>2667</v>
      </c>
      <c r="G530" s="106" t="s">
        <v>2666</v>
      </c>
      <c r="H530" s="105" t="str">
        <f t="shared" si="17"/>
        <v>埼玉県蕨市</v>
      </c>
      <c r="I530" t="s">
        <v>2668</v>
      </c>
    </row>
    <row r="531" spans="1:9" x14ac:dyDescent="0.35">
      <c r="A531" s="108" t="str">
        <f t="shared" si="16"/>
        <v>11</v>
      </c>
      <c r="B531" s="105">
        <v>11</v>
      </c>
      <c r="C531" s="105" t="s">
        <v>2611</v>
      </c>
      <c r="D531" s="107" t="s">
        <v>1080</v>
      </c>
      <c r="E531" s="106" t="s">
        <v>2669</v>
      </c>
      <c r="F531" s="107" t="s">
        <v>2670</v>
      </c>
      <c r="G531" s="106" t="s">
        <v>2669</v>
      </c>
      <c r="H531" s="105" t="str">
        <f t="shared" si="17"/>
        <v>埼玉県戸田市</v>
      </c>
      <c r="I531" t="s">
        <v>2671</v>
      </c>
    </row>
    <row r="532" spans="1:9" x14ac:dyDescent="0.35">
      <c r="A532" s="108" t="str">
        <f t="shared" si="16"/>
        <v>11</v>
      </c>
      <c r="B532" s="105">
        <v>11</v>
      </c>
      <c r="C532" s="105" t="s">
        <v>2611</v>
      </c>
      <c r="D532" s="107" t="s">
        <v>1084</v>
      </c>
      <c r="E532" s="106" t="s">
        <v>2672</v>
      </c>
      <c r="F532" s="107" t="s">
        <v>2673</v>
      </c>
      <c r="G532" s="106" t="s">
        <v>2672</v>
      </c>
      <c r="H532" s="105" t="str">
        <f t="shared" si="17"/>
        <v>埼玉県入間市</v>
      </c>
      <c r="I532" t="s">
        <v>2674</v>
      </c>
    </row>
    <row r="533" spans="1:9" x14ac:dyDescent="0.35">
      <c r="A533" s="108" t="str">
        <f t="shared" si="16"/>
        <v>11</v>
      </c>
      <c r="B533" s="105">
        <v>11</v>
      </c>
      <c r="C533" s="105" t="s">
        <v>2611</v>
      </c>
      <c r="D533" s="107" t="s">
        <v>1615</v>
      </c>
      <c r="E533" s="106" t="s">
        <v>2675</v>
      </c>
      <c r="F533" s="107" t="s">
        <v>2676</v>
      </c>
      <c r="G533" s="106" t="s">
        <v>2675</v>
      </c>
      <c r="H533" s="105" t="str">
        <f t="shared" si="17"/>
        <v>埼玉県朝霞市</v>
      </c>
      <c r="I533" t="s">
        <v>2677</v>
      </c>
    </row>
    <row r="534" spans="1:9" x14ac:dyDescent="0.35">
      <c r="A534" s="108" t="str">
        <f t="shared" si="16"/>
        <v>11</v>
      </c>
      <c r="B534" s="105">
        <v>11</v>
      </c>
      <c r="C534" s="105" t="s">
        <v>2611</v>
      </c>
      <c r="D534" s="107" t="s">
        <v>1092</v>
      </c>
      <c r="E534" s="106" t="s">
        <v>2678</v>
      </c>
      <c r="F534" s="107" t="s">
        <v>2679</v>
      </c>
      <c r="G534" s="106" t="s">
        <v>2678</v>
      </c>
      <c r="H534" s="105" t="str">
        <f t="shared" si="17"/>
        <v>埼玉県志木市</v>
      </c>
      <c r="I534" t="s">
        <v>2680</v>
      </c>
    </row>
    <row r="535" spans="1:9" x14ac:dyDescent="0.35">
      <c r="A535" s="108" t="str">
        <f t="shared" si="16"/>
        <v>11</v>
      </c>
      <c r="B535" s="105">
        <v>11</v>
      </c>
      <c r="C535" s="105" t="s">
        <v>2611</v>
      </c>
      <c r="D535" s="107" t="s">
        <v>1096</v>
      </c>
      <c r="E535" s="106" t="s">
        <v>2681</v>
      </c>
      <c r="F535" s="107" t="s">
        <v>2682</v>
      </c>
      <c r="G535" s="106" t="s">
        <v>2681</v>
      </c>
      <c r="H535" s="105" t="str">
        <f t="shared" si="17"/>
        <v>埼玉県和光市</v>
      </c>
      <c r="I535" t="s">
        <v>2683</v>
      </c>
    </row>
    <row r="536" spans="1:9" x14ac:dyDescent="0.35">
      <c r="A536" s="108" t="str">
        <f t="shared" si="16"/>
        <v>11</v>
      </c>
      <c r="B536" s="105">
        <v>11</v>
      </c>
      <c r="C536" s="105" t="s">
        <v>2611</v>
      </c>
      <c r="D536" s="107" t="s">
        <v>1100</v>
      </c>
      <c r="E536" s="106" t="s">
        <v>2684</v>
      </c>
      <c r="F536" s="107" t="s">
        <v>2685</v>
      </c>
      <c r="G536" s="106" t="s">
        <v>2684</v>
      </c>
      <c r="H536" s="105" t="str">
        <f t="shared" si="17"/>
        <v>埼玉県新座市</v>
      </c>
      <c r="I536" t="s">
        <v>2686</v>
      </c>
    </row>
    <row r="537" spans="1:9" x14ac:dyDescent="0.35">
      <c r="A537" s="108" t="str">
        <f t="shared" si="16"/>
        <v>11</v>
      </c>
      <c r="B537" s="105">
        <v>11</v>
      </c>
      <c r="C537" s="105" t="s">
        <v>2611</v>
      </c>
      <c r="D537" s="107" t="s">
        <v>1104</v>
      </c>
      <c r="E537" s="106" t="s">
        <v>2687</v>
      </c>
      <c r="F537" s="107" t="s">
        <v>2688</v>
      </c>
      <c r="G537" s="106" t="s">
        <v>2687</v>
      </c>
      <c r="H537" s="105" t="str">
        <f t="shared" si="17"/>
        <v>埼玉県桶川市</v>
      </c>
      <c r="I537" t="s">
        <v>2689</v>
      </c>
    </row>
    <row r="538" spans="1:9" x14ac:dyDescent="0.35">
      <c r="A538" s="108" t="str">
        <f t="shared" si="16"/>
        <v>11</v>
      </c>
      <c r="B538" s="105">
        <v>11</v>
      </c>
      <c r="C538" s="105" t="s">
        <v>2611</v>
      </c>
      <c r="D538" s="107" t="s">
        <v>1619</v>
      </c>
      <c r="E538" s="106" t="s">
        <v>2690</v>
      </c>
      <c r="F538" s="107" t="s">
        <v>2691</v>
      </c>
      <c r="G538" s="106" t="s">
        <v>2690</v>
      </c>
      <c r="H538" s="105" t="str">
        <f t="shared" si="17"/>
        <v>埼玉県久喜市</v>
      </c>
      <c r="I538" t="s">
        <v>2692</v>
      </c>
    </row>
    <row r="539" spans="1:9" x14ac:dyDescent="0.35">
      <c r="A539" s="108" t="str">
        <f t="shared" si="16"/>
        <v>11</v>
      </c>
      <c r="B539" s="105">
        <v>11</v>
      </c>
      <c r="C539" s="105" t="s">
        <v>2611</v>
      </c>
      <c r="D539" s="107" t="s">
        <v>1108</v>
      </c>
      <c r="E539" s="106" t="s">
        <v>2693</v>
      </c>
      <c r="F539" s="107" t="s">
        <v>2694</v>
      </c>
      <c r="G539" s="106" t="s">
        <v>2693</v>
      </c>
      <c r="H539" s="105" t="str">
        <f t="shared" si="17"/>
        <v>埼玉県北本市</v>
      </c>
      <c r="I539" t="s">
        <v>2695</v>
      </c>
    </row>
    <row r="540" spans="1:9" x14ac:dyDescent="0.35">
      <c r="A540" s="108" t="str">
        <f t="shared" si="16"/>
        <v>11</v>
      </c>
      <c r="B540" s="105">
        <v>11</v>
      </c>
      <c r="C540" s="105" t="s">
        <v>2611</v>
      </c>
      <c r="D540" s="107" t="s">
        <v>1112</v>
      </c>
      <c r="E540" s="106" t="s">
        <v>2696</v>
      </c>
      <c r="F540" s="107" t="s">
        <v>2697</v>
      </c>
      <c r="G540" s="106" t="s">
        <v>2696</v>
      </c>
      <c r="H540" s="105" t="str">
        <f t="shared" si="17"/>
        <v>埼玉県八潮市</v>
      </c>
      <c r="I540" t="s">
        <v>2698</v>
      </c>
    </row>
    <row r="541" spans="1:9" x14ac:dyDescent="0.35">
      <c r="A541" s="108" t="str">
        <f t="shared" si="16"/>
        <v>11</v>
      </c>
      <c r="B541" s="105">
        <v>11</v>
      </c>
      <c r="C541" s="105" t="s">
        <v>2611</v>
      </c>
      <c r="D541" s="107" t="s">
        <v>1116</v>
      </c>
      <c r="E541" s="106" t="s">
        <v>2699</v>
      </c>
      <c r="F541" s="107" t="s">
        <v>2700</v>
      </c>
      <c r="G541" s="106" t="s">
        <v>2699</v>
      </c>
      <c r="H541" s="105" t="str">
        <f t="shared" si="17"/>
        <v>埼玉県富士見市</v>
      </c>
      <c r="I541" t="s">
        <v>2701</v>
      </c>
    </row>
    <row r="542" spans="1:9" x14ac:dyDescent="0.35">
      <c r="A542" s="108" t="str">
        <f t="shared" si="16"/>
        <v>11</v>
      </c>
      <c r="B542" s="105">
        <v>11</v>
      </c>
      <c r="C542" s="105" t="s">
        <v>2611</v>
      </c>
      <c r="D542" s="107" t="s">
        <v>1120</v>
      </c>
      <c r="E542" s="106" t="s">
        <v>2702</v>
      </c>
      <c r="F542" s="107" t="s">
        <v>2703</v>
      </c>
      <c r="G542" s="106" t="s">
        <v>2702</v>
      </c>
      <c r="H542" s="105" t="str">
        <f t="shared" si="17"/>
        <v>埼玉県ふじみ野市</v>
      </c>
      <c r="I542" t="s">
        <v>2704</v>
      </c>
    </row>
    <row r="543" spans="1:9" x14ac:dyDescent="0.35">
      <c r="A543" s="108" t="str">
        <f t="shared" si="16"/>
        <v>11</v>
      </c>
      <c r="B543" s="105">
        <v>11</v>
      </c>
      <c r="C543" s="105" t="s">
        <v>2611</v>
      </c>
      <c r="D543" s="107" t="s">
        <v>1124</v>
      </c>
      <c r="E543" s="106" t="s">
        <v>2705</v>
      </c>
      <c r="F543" s="107" t="s">
        <v>2706</v>
      </c>
      <c r="G543" s="106" t="s">
        <v>2705</v>
      </c>
      <c r="H543" s="105" t="str">
        <f t="shared" si="17"/>
        <v>埼玉県三郷市</v>
      </c>
      <c r="I543" t="s">
        <v>2707</v>
      </c>
    </row>
    <row r="544" spans="1:9" x14ac:dyDescent="0.35">
      <c r="A544" s="108" t="str">
        <f t="shared" si="16"/>
        <v>11</v>
      </c>
      <c r="B544" s="105">
        <v>11</v>
      </c>
      <c r="C544" s="105" t="s">
        <v>2611</v>
      </c>
      <c r="D544" s="107" t="s">
        <v>2160</v>
      </c>
      <c r="E544" s="106" t="s">
        <v>2708</v>
      </c>
      <c r="F544" s="107" t="s">
        <v>2709</v>
      </c>
      <c r="G544" s="106" t="s">
        <v>2708</v>
      </c>
      <c r="H544" s="105" t="str">
        <f t="shared" si="17"/>
        <v>埼玉県蓮田市</v>
      </c>
      <c r="I544" t="s">
        <v>2710</v>
      </c>
    </row>
    <row r="545" spans="1:9" x14ac:dyDescent="0.35">
      <c r="A545" s="108" t="str">
        <f t="shared" si="16"/>
        <v>11</v>
      </c>
      <c r="B545" s="105">
        <v>11</v>
      </c>
      <c r="C545" s="105" t="s">
        <v>2611</v>
      </c>
      <c r="D545" s="107" t="s">
        <v>1884</v>
      </c>
      <c r="E545" s="106" t="s">
        <v>2711</v>
      </c>
      <c r="F545" s="107" t="s">
        <v>2712</v>
      </c>
      <c r="G545" s="106" t="s">
        <v>2711</v>
      </c>
      <c r="H545" s="105" t="str">
        <f t="shared" si="17"/>
        <v>埼玉県伊奈町</v>
      </c>
      <c r="I545" t="s">
        <v>2713</v>
      </c>
    </row>
    <row r="546" spans="1:9" x14ac:dyDescent="0.35">
      <c r="A546" s="108" t="str">
        <f t="shared" si="16"/>
        <v>11</v>
      </c>
      <c r="B546" s="105">
        <v>11</v>
      </c>
      <c r="C546" s="105" t="s">
        <v>2611</v>
      </c>
      <c r="D546" s="107" t="s">
        <v>1136</v>
      </c>
      <c r="E546" s="106" t="s">
        <v>2714</v>
      </c>
      <c r="F546" s="107" t="s">
        <v>2715</v>
      </c>
      <c r="G546" s="106" t="s">
        <v>2714</v>
      </c>
      <c r="H546" s="105" t="str">
        <f t="shared" si="17"/>
        <v>埼玉県三芳町</v>
      </c>
      <c r="I546" t="s">
        <v>2716</v>
      </c>
    </row>
    <row r="547" spans="1:9" x14ac:dyDescent="0.35">
      <c r="A547" s="108" t="str">
        <f t="shared" si="16"/>
        <v>11</v>
      </c>
      <c r="B547" s="105">
        <v>11</v>
      </c>
      <c r="C547" s="105" t="s">
        <v>2611</v>
      </c>
      <c r="D547" s="107" t="s">
        <v>1140</v>
      </c>
      <c r="E547" s="106" t="s">
        <v>2717</v>
      </c>
      <c r="F547" s="107" t="s">
        <v>2718</v>
      </c>
      <c r="G547" s="106" t="s">
        <v>2717</v>
      </c>
      <c r="H547" s="105" t="str">
        <f t="shared" si="17"/>
        <v>埼玉県坂戸市</v>
      </c>
      <c r="I547" t="s">
        <v>2719</v>
      </c>
    </row>
    <row r="548" spans="1:9" x14ac:dyDescent="0.35">
      <c r="A548" s="108" t="str">
        <f t="shared" si="16"/>
        <v>11</v>
      </c>
      <c r="B548" s="105">
        <v>11</v>
      </c>
      <c r="C548" s="105" t="s">
        <v>2611</v>
      </c>
      <c r="D548" s="107" t="s">
        <v>1144</v>
      </c>
      <c r="E548" s="106" t="s">
        <v>2720</v>
      </c>
      <c r="F548" s="107" t="s">
        <v>2721</v>
      </c>
      <c r="G548" s="106" t="s">
        <v>2720</v>
      </c>
      <c r="H548" s="105" t="str">
        <f t="shared" si="17"/>
        <v>埼玉県毛呂山町</v>
      </c>
      <c r="I548" t="s">
        <v>2722</v>
      </c>
    </row>
    <row r="549" spans="1:9" x14ac:dyDescent="0.35">
      <c r="A549" s="108" t="str">
        <f t="shared" si="16"/>
        <v>11</v>
      </c>
      <c r="B549" s="105">
        <v>11</v>
      </c>
      <c r="C549" s="105" t="s">
        <v>2611</v>
      </c>
      <c r="D549" s="107" t="s">
        <v>1641</v>
      </c>
      <c r="E549" s="106" t="s">
        <v>2723</v>
      </c>
      <c r="F549" s="107" t="s">
        <v>2724</v>
      </c>
      <c r="G549" s="106" t="s">
        <v>2723</v>
      </c>
      <c r="H549" s="105" t="str">
        <f t="shared" si="17"/>
        <v>埼玉県越生町</v>
      </c>
      <c r="I549" t="s">
        <v>2725</v>
      </c>
    </row>
    <row r="550" spans="1:9" x14ac:dyDescent="0.35">
      <c r="A550" s="108" t="str">
        <f t="shared" si="16"/>
        <v>11</v>
      </c>
      <c r="B550" s="105">
        <v>11</v>
      </c>
      <c r="C550" s="105" t="s">
        <v>2611</v>
      </c>
      <c r="D550" s="107" t="s">
        <v>1148</v>
      </c>
      <c r="E550" s="106" t="s">
        <v>2726</v>
      </c>
      <c r="F550" s="107" t="s">
        <v>2727</v>
      </c>
      <c r="G550" s="106" t="s">
        <v>2726</v>
      </c>
      <c r="H550" s="105" t="str">
        <f t="shared" si="17"/>
        <v>埼玉県鶴ヶ島市</v>
      </c>
      <c r="I550" t="s">
        <v>2728</v>
      </c>
    </row>
    <row r="551" spans="1:9" x14ac:dyDescent="0.35">
      <c r="A551" s="108" t="str">
        <f t="shared" si="16"/>
        <v>11</v>
      </c>
      <c r="B551" s="105">
        <v>11</v>
      </c>
      <c r="C551" s="105" t="s">
        <v>2611</v>
      </c>
      <c r="D551" s="107" t="s">
        <v>1645</v>
      </c>
      <c r="E551" s="106" t="s">
        <v>2729</v>
      </c>
      <c r="F551" s="107" t="s">
        <v>2730</v>
      </c>
      <c r="G551" s="106" t="s">
        <v>2729</v>
      </c>
      <c r="H551" s="105" t="str">
        <f t="shared" si="17"/>
        <v>埼玉県日高市</v>
      </c>
      <c r="I551" t="s">
        <v>2731</v>
      </c>
    </row>
    <row r="552" spans="1:9" x14ac:dyDescent="0.35">
      <c r="A552" s="108" t="str">
        <f t="shared" si="16"/>
        <v>11</v>
      </c>
      <c r="B552" s="105">
        <v>11</v>
      </c>
      <c r="C552" s="105" t="s">
        <v>2611</v>
      </c>
      <c r="D552" s="107" t="s">
        <v>1779</v>
      </c>
      <c r="E552" s="106" t="s">
        <v>2732</v>
      </c>
      <c r="F552" s="107" t="s">
        <v>2733</v>
      </c>
      <c r="G552" s="106" t="s">
        <v>2732</v>
      </c>
      <c r="H552" s="105" t="str">
        <f t="shared" si="17"/>
        <v>埼玉県滑川町</v>
      </c>
      <c r="I552" t="s">
        <v>2734</v>
      </c>
    </row>
    <row r="553" spans="1:9" x14ac:dyDescent="0.35">
      <c r="A553" s="108" t="str">
        <f t="shared" si="16"/>
        <v>11</v>
      </c>
      <c r="B553" s="105">
        <v>11</v>
      </c>
      <c r="C553" s="105" t="s">
        <v>2611</v>
      </c>
      <c r="D553" s="107" t="s">
        <v>1649</v>
      </c>
      <c r="E553" s="106" t="s">
        <v>2735</v>
      </c>
      <c r="F553" s="107" t="s">
        <v>2736</v>
      </c>
      <c r="G553" s="106" t="s">
        <v>2735</v>
      </c>
      <c r="H553" s="105" t="str">
        <f t="shared" si="17"/>
        <v>埼玉県嵐山町</v>
      </c>
      <c r="I553" t="s">
        <v>2737</v>
      </c>
    </row>
    <row r="554" spans="1:9" x14ac:dyDescent="0.35">
      <c r="A554" s="108" t="str">
        <f t="shared" si="16"/>
        <v>11</v>
      </c>
      <c r="B554" s="105">
        <v>11</v>
      </c>
      <c r="C554" s="105" t="s">
        <v>2611</v>
      </c>
      <c r="D554" s="107" t="s">
        <v>1152</v>
      </c>
      <c r="E554" s="106" t="s">
        <v>2738</v>
      </c>
      <c r="F554" s="107" t="s">
        <v>2739</v>
      </c>
      <c r="G554" s="106" t="s">
        <v>2738</v>
      </c>
      <c r="H554" s="105" t="str">
        <f t="shared" si="17"/>
        <v>埼玉県小川町</v>
      </c>
      <c r="I554" t="s">
        <v>2740</v>
      </c>
    </row>
    <row r="555" spans="1:9" x14ac:dyDescent="0.35">
      <c r="A555" s="108" t="str">
        <f t="shared" si="16"/>
        <v>11</v>
      </c>
      <c r="B555" s="105">
        <v>11</v>
      </c>
      <c r="C555" s="105" t="s">
        <v>2611</v>
      </c>
      <c r="D555" s="107" t="s">
        <v>2577</v>
      </c>
      <c r="E555" s="106" t="s">
        <v>2741</v>
      </c>
      <c r="F555" s="107" t="s">
        <v>2742</v>
      </c>
      <c r="G555" s="106" t="s">
        <v>2741</v>
      </c>
      <c r="H555" s="105" t="str">
        <f t="shared" si="17"/>
        <v>埼玉県ときがわ町</v>
      </c>
      <c r="I555" t="s">
        <v>2743</v>
      </c>
    </row>
    <row r="556" spans="1:9" x14ac:dyDescent="0.35">
      <c r="A556" s="108" t="str">
        <f t="shared" si="16"/>
        <v>11</v>
      </c>
      <c r="B556" s="105">
        <v>11</v>
      </c>
      <c r="C556" s="105" t="s">
        <v>2611</v>
      </c>
      <c r="D556" s="107" t="s">
        <v>1160</v>
      </c>
      <c r="E556" s="106" t="s">
        <v>2744</v>
      </c>
      <c r="F556" s="107" t="s">
        <v>2745</v>
      </c>
      <c r="G556" s="106" t="s">
        <v>2744</v>
      </c>
      <c r="H556" s="105" t="str">
        <f t="shared" si="17"/>
        <v>埼玉県川島町</v>
      </c>
      <c r="I556" t="s">
        <v>2746</v>
      </c>
    </row>
    <row r="557" spans="1:9" x14ac:dyDescent="0.35">
      <c r="A557" s="108" t="str">
        <f t="shared" si="16"/>
        <v>11</v>
      </c>
      <c r="B557" s="105">
        <v>11</v>
      </c>
      <c r="C557" s="105" t="s">
        <v>2611</v>
      </c>
      <c r="D557" s="107" t="s">
        <v>1164</v>
      </c>
      <c r="E557" s="106" t="s">
        <v>2747</v>
      </c>
      <c r="F557" s="107" t="s">
        <v>2748</v>
      </c>
      <c r="G557" s="106" t="s">
        <v>2747</v>
      </c>
      <c r="H557" s="105" t="str">
        <f t="shared" si="17"/>
        <v>埼玉県吉見町</v>
      </c>
      <c r="I557" t="s">
        <v>2749</v>
      </c>
    </row>
    <row r="558" spans="1:9" x14ac:dyDescent="0.35">
      <c r="A558" s="108" t="str">
        <f t="shared" si="16"/>
        <v>11</v>
      </c>
      <c r="B558" s="105">
        <v>11</v>
      </c>
      <c r="C558" s="105" t="s">
        <v>2611</v>
      </c>
      <c r="D558" s="107" t="s">
        <v>1168</v>
      </c>
      <c r="E558" s="106" t="s">
        <v>2750</v>
      </c>
      <c r="F558" s="107" t="s">
        <v>2751</v>
      </c>
      <c r="G558" s="106" t="s">
        <v>2750</v>
      </c>
      <c r="H558" s="105" t="str">
        <f t="shared" si="17"/>
        <v>埼玉県鳩山町</v>
      </c>
      <c r="I558" t="s">
        <v>2752</v>
      </c>
    </row>
    <row r="559" spans="1:9" x14ac:dyDescent="0.35">
      <c r="A559" s="108" t="str">
        <f t="shared" si="16"/>
        <v>11</v>
      </c>
      <c r="B559" s="105">
        <v>11</v>
      </c>
      <c r="C559" s="105" t="s">
        <v>2611</v>
      </c>
      <c r="D559" s="107" t="s">
        <v>1172</v>
      </c>
      <c r="E559" s="106" t="s">
        <v>2753</v>
      </c>
      <c r="F559" s="107" t="s">
        <v>2754</v>
      </c>
      <c r="G559" s="106" t="s">
        <v>2753</v>
      </c>
      <c r="H559" s="105" t="str">
        <f t="shared" si="17"/>
        <v>埼玉県横瀬町</v>
      </c>
      <c r="I559" t="s">
        <v>2755</v>
      </c>
    </row>
    <row r="560" spans="1:9" x14ac:dyDescent="0.35">
      <c r="A560" s="108" t="str">
        <f t="shared" si="16"/>
        <v>11</v>
      </c>
      <c r="B560" s="105">
        <v>11</v>
      </c>
      <c r="C560" s="105" t="s">
        <v>2611</v>
      </c>
      <c r="D560" s="107" t="s">
        <v>1176</v>
      </c>
      <c r="E560" s="106" t="s">
        <v>2756</v>
      </c>
      <c r="F560" s="107" t="s">
        <v>2757</v>
      </c>
      <c r="G560" s="106" t="s">
        <v>2756</v>
      </c>
      <c r="H560" s="105" t="str">
        <f t="shared" si="17"/>
        <v>埼玉県皆野町</v>
      </c>
      <c r="I560" t="s">
        <v>2758</v>
      </c>
    </row>
    <row r="561" spans="1:9" x14ac:dyDescent="0.35">
      <c r="A561" s="108" t="str">
        <f t="shared" si="16"/>
        <v>11</v>
      </c>
      <c r="B561" s="105">
        <v>11</v>
      </c>
      <c r="C561" s="105" t="s">
        <v>2611</v>
      </c>
      <c r="D561" s="107" t="s">
        <v>1180</v>
      </c>
      <c r="E561" s="106" t="s">
        <v>2759</v>
      </c>
      <c r="F561" s="107" t="s">
        <v>2760</v>
      </c>
      <c r="G561" s="106" t="s">
        <v>2759</v>
      </c>
      <c r="H561" s="105" t="str">
        <f t="shared" si="17"/>
        <v>埼玉県長瀞町</v>
      </c>
      <c r="I561" t="s">
        <v>2761</v>
      </c>
    </row>
    <row r="562" spans="1:9" x14ac:dyDescent="0.35">
      <c r="A562" s="108" t="str">
        <f t="shared" si="16"/>
        <v>11</v>
      </c>
      <c r="B562" s="105">
        <v>11</v>
      </c>
      <c r="C562" s="105" t="s">
        <v>2611</v>
      </c>
      <c r="D562" s="107" t="s">
        <v>2762</v>
      </c>
      <c r="E562" s="106" t="s">
        <v>2763</v>
      </c>
      <c r="F562" s="107" t="s">
        <v>2764</v>
      </c>
      <c r="G562" s="106" t="s">
        <v>2763</v>
      </c>
      <c r="H562" s="105" t="str">
        <f t="shared" si="17"/>
        <v>埼玉県小鹿野町</v>
      </c>
      <c r="I562" t="s">
        <v>2765</v>
      </c>
    </row>
    <row r="563" spans="1:9" x14ac:dyDescent="0.35">
      <c r="A563" s="108" t="str">
        <f t="shared" si="16"/>
        <v>11</v>
      </c>
      <c r="B563" s="105">
        <v>11</v>
      </c>
      <c r="C563" s="105" t="s">
        <v>2611</v>
      </c>
      <c r="D563" s="107" t="s">
        <v>1192</v>
      </c>
      <c r="E563" s="106" t="s">
        <v>2766</v>
      </c>
      <c r="F563" s="107" t="s">
        <v>2767</v>
      </c>
      <c r="G563" s="106" t="s">
        <v>2766</v>
      </c>
      <c r="H563" s="105" t="str">
        <f t="shared" si="17"/>
        <v>埼玉県東秩父村</v>
      </c>
      <c r="I563" t="s">
        <v>2768</v>
      </c>
    </row>
    <row r="564" spans="1:9" x14ac:dyDescent="0.35">
      <c r="A564" s="108" t="str">
        <f t="shared" si="16"/>
        <v>11</v>
      </c>
      <c r="B564" s="105">
        <v>11</v>
      </c>
      <c r="C564" s="105" t="s">
        <v>2611</v>
      </c>
      <c r="D564" s="107" t="s">
        <v>2586</v>
      </c>
      <c r="E564" s="106" t="s">
        <v>1908</v>
      </c>
      <c r="F564" s="107" t="s">
        <v>2769</v>
      </c>
      <c r="G564" s="106" t="s">
        <v>1908</v>
      </c>
      <c r="H564" s="105" t="str">
        <f t="shared" si="17"/>
        <v>埼玉県美里町</v>
      </c>
      <c r="I564" t="s">
        <v>2770</v>
      </c>
    </row>
    <row r="565" spans="1:9" x14ac:dyDescent="0.35">
      <c r="A565" s="108" t="str">
        <f t="shared" si="16"/>
        <v>11</v>
      </c>
      <c r="B565" s="105">
        <v>11</v>
      </c>
      <c r="C565" s="105" t="s">
        <v>2611</v>
      </c>
      <c r="D565" s="107" t="s">
        <v>1888</v>
      </c>
      <c r="E565" s="106" t="s">
        <v>2771</v>
      </c>
      <c r="F565" s="107" t="s">
        <v>2772</v>
      </c>
      <c r="G565" s="106" t="s">
        <v>2771</v>
      </c>
      <c r="H565" s="105" t="str">
        <f t="shared" si="17"/>
        <v>埼玉県神川町</v>
      </c>
      <c r="I565" t="s">
        <v>2773</v>
      </c>
    </row>
    <row r="566" spans="1:9" x14ac:dyDescent="0.35">
      <c r="A566" s="108" t="str">
        <f t="shared" si="16"/>
        <v>11</v>
      </c>
      <c r="B566" s="105">
        <v>11</v>
      </c>
      <c r="C566" s="105" t="s">
        <v>2611</v>
      </c>
      <c r="D566" s="107" t="s">
        <v>1685</v>
      </c>
      <c r="E566" s="106" t="s">
        <v>2774</v>
      </c>
      <c r="F566" s="107" t="s">
        <v>2775</v>
      </c>
      <c r="G566" s="106" t="s">
        <v>2774</v>
      </c>
      <c r="H566" s="105" t="str">
        <f t="shared" si="17"/>
        <v>埼玉県上里町</v>
      </c>
      <c r="I566" t="s">
        <v>2776</v>
      </c>
    </row>
    <row r="567" spans="1:9" x14ac:dyDescent="0.35">
      <c r="A567" s="108" t="str">
        <f t="shared" si="16"/>
        <v>11</v>
      </c>
      <c r="B567" s="105">
        <v>11</v>
      </c>
      <c r="C567" s="105" t="s">
        <v>2611</v>
      </c>
      <c r="D567" s="107" t="s">
        <v>1903</v>
      </c>
      <c r="E567" s="106" t="s">
        <v>2777</v>
      </c>
      <c r="F567" s="107" t="s">
        <v>2778</v>
      </c>
      <c r="G567" s="106" t="s">
        <v>2777</v>
      </c>
      <c r="H567" s="105" t="str">
        <f t="shared" si="17"/>
        <v>埼玉県寄居町</v>
      </c>
      <c r="I567" t="s">
        <v>2779</v>
      </c>
    </row>
    <row r="568" spans="1:9" x14ac:dyDescent="0.35">
      <c r="A568" s="108" t="str">
        <f t="shared" si="16"/>
        <v>11</v>
      </c>
      <c r="B568" s="105">
        <v>11</v>
      </c>
      <c r="C568" s="105" t="s">
        <v>2611</v>
      </c>
      <c r="D568" s="107" t="s">
        <v>2256</v>
      </c>
      <c r="E568" s="106" t="s">
        <v>2780</v>
      </c>
      <c r="F568" s="107" t="s">
        <v>2781</v>
      </c>
      <c r="G568" s="106" t="s">
        <v>2780</v>
      </c>
      <c r="H568" s="105" t="str">
        <f t="shared" si="17"/>
        <v>埼玉県宮代町</v>
      </c>
      <c r="I568" t="s">
        <v>2782</v>
      </c>
    </row>
    <row r="569" spans="1:9" x14ac:dyDescent="0.35">
      <c r="A569" s="108" t="str">
        <f t="shared" si="16"/>
        <v>11</v>
      </c>
      <c r="B569" s="105">
        <v>11</v>
      </c>
      <c r="C569" s="105" t="s">
        <v>2611</v>
      </c>
      <c r="D569" s="107" t="s">
        <v>2260</v>
      </c>
      <c r="E569" s="106" t="s">
        <v>2783</v>
      </c>
      <c r="F569" s="107" t="s">
        <v>2784</v>
      </c>
      <c r="G569" s="106" t="s">
        <v>2783</v>
      </c>
      <c r="H569" s="105" t="str">
        <f t="shared" si="17"/>
        <v>埼玉県白岡市</v>
      </c>
      <c r="I569" t="s">
        <v>2785</v>
      </c>
    </row>
    <row r="570" spans="1:9" x14ac:dyDescent="0.35">
      <c r="A570" s="108" t="str">
        <f t="shared" si="16"/>
        <v>11</v>
      </c>
      <c r="B570" s="105">
        <v>11</v>
      </c>
      <c r="C570" s="105" t="s">
        <v>2611</v>
      </c>
      <c r="D570" s="107" t="s">
        <v>2371</v>
      </c>
      <c r="E570" s="106" t="s">
        <v>2786</v>
      </c>
      <c r="F570" s="107" t="s">
        <v>2787</v>
      </c>
      <c r="G570" s="106" t="s">
        <v>2786</v>
      </c>
      <c r="H570" s="105" t="str">
        <f t="shared" si="17"/>
        <v>埼玉県幸手市</v>
      </c>
      <c r="I570" t="s">
        <v>2788</v>
      </c>
    </row>
    <row r="571" spans="1:9" x14ac:dyDescent="0.35">
      <c r="A571" s="108" t="str">
        <f t="shared" si="16"/>
        <v>11</v>
      </c>
      <c r="B571" s="105">
        <v>11</v>
      </c>
      <c r="C571" s="105" t="s">
        <v>2611</v>
      </c>
      <c r="D571" s="107" t="s">
        <v>1212</v>
      </c>
      <c r="E571" s="106" t="s">
        <v>2789</v>
      </c>
      <c r="F571" s="107" t="s">
        <v>2790</v>
      </c>
      <c r="G571" s="106" t="s">
        <v>2789</v>
      </c>
      <c r="H571" s="105" t="str">
        <f t="shared" si="17"/>
        <v>埼玉県杉戸町</v>
      </c>
      <c r="I571" t="s">
        <v>2791</v>
      </c>
    </row>
    <row r="572" spans="1:9" x14ac:dyDescent="0.35">
      <c r="A572" s="108" t="str">
        <f t="shared" si="16"/>
        <v>11</v>
      </c>
      <c r="B572" s="105">
        <v>11</v>
      </c>
      <c r="C572" s="105" t="s">
        <v>2611</v>
      </c>
      <c r="D572" s="107" t="s">
        <v>1216</v>
      </c>
      <c r="E572" s="106" t="s">
        <v>2792</v>
      </c>
      <c r="F572" s="107" t="s">
        <v>2793</v>
      </c>
      <c r="G572" s="106" t="s">
        <v>2792</v>
      </c>
      <c r="H572" s="105" t="str">
        <f t="shared" si="17"/>
        <v>埼玉県松伏町</v>
      </c>
      <c r="I572" t="s">
        <v>2794</v>
      </c>
    </row>
    <row r="573" spans="1:9" x14ac:dyDescent="0.35">
      <c r="A573" s="108" t="str">
        <f t="shared" si="16"/>
        <v>11</v>
      </c>
      <c r="B573" s="105">
        <v>11</v>
      </c>
      <c r="C573" s="105" t="s">
        <v>2611</v>
      </c>
      <c r="D573" s="107" t="s">
        <v>1220</v>
      </c>
      <c r="E573" s="106" t="s">
        <v>2795</v>
      </c>
      <c r="F573" s="107" t="s">
        <v>2796</v>
      </c>
      <c r="G573" s="106" t="s">
        <v>2795</v>
      </c>
      <c r="H573" s="105" t="str">
        <f t="shared" si="17"/>
        <v>埼玉県吉川市</v>
      </c>
      <c r="I573" t="s">
        <v>2797</v>
      </c>
    </row>
    <row r="574" spans="1:9" x14ac:dyDescent="0.35">
      <c r="A574" s="108" t="str">
        <f t="shared" si="16"/>
        <v>11</v>
      </c>
      <c r="B574" s="105">
        <v>11</v>
      </c>
      <c r="C574" s="105" t="s">
        <v>2611</v>
      </c>
      <c r="D574" s="107" t="s">
        <v>1228</v>
      </c>
      <c r="E574" s="106" t="s">
        <v>2798</v>
      </c>
      <c r="F574" s="107" t="s">
        <v>2799</v>
      </c>
      <c r="G574" s="106" t="s">
        <v>2798</v>
      </c>
      <c r="H574" s="105" t="str">
        <f t="shared" si="17"/>
        <v>埼玉県さいたま市</v>
      </c>
      <c r="I574" t="s">
        <v>2800</v>
      </c>
    </row>
    <row r="575" spans="1:9" x14ac:dyDescent="0.35">
      <c r="A575" s="108" t="str">
        <f t="shared" si="16"/>
        <v>12</v>
      </c>
      <c r="B575" s="105">
        <v>12</v>
      </c>
      <c r="C575" s="105" t="s">
        <v>2801</v>
      </c>
      <c r="D575" s="107" t="s">
        <v>988</v>
      </c>
      <c r="E575" s="106" t="s">
        <v>2802</v>
      </c>
      <c r="F575" s="107" t="s">
        <v>2803</v>
      </c>
      <c r="G575" s="106" t="s">
        <v>2802</v>
      </c>
      <c r="H575" s="105" t="str">
        <f t="shared" si="17"/>
        <v>千葉県千葉市</v>
      </c>
      <c r="I575" t="s">
        <v>2804</v>
      </c>
    </row>
    <row r="576" spans="1:9" x14ac:dyDescent="0.35">
      <c r="A576" s="108" t="str">
        <f t="shared" si="16"/>
        <v>12</v>
      </c>
      <c r="B576" s="105">
        <v>12</v>
      </c>
      <c r="C576" s="105" t="s">
        <v>2801</v>
      </c>
      <c r="D576" s="107" t="s">
        <v>992</v>
      </c>
      <c r="E576" s="106" t="s">
        <v>2805</v>
      </c>
      <c r="F576" s="107" t="s">
        <v>2806</v>
      </c>
      <c r="G576" s="106" t="s">
        <v>2805</v>
      </c>
      <c r="H576" s="105" t="str">
        <f t="shared" si="17"/>
        <v>千葉県銚子市</v>
      </c>
      <c r="I576" t="s">
        <v>2807</v>
      </c>
    </row>
    <row r="577" spans="1:9" x14ac:dyDescent="0.35">
      <c r="A577" s="108" t="str">
        <f t="shared" si="16"/>
        <v>12</v>
      </c>
      <c r="B577" s="105">
        <v>12</v>
      </c>
      <c r="C577" s="105" t="s">
        <v>2801</v>
      </c>
      <c r="D577" s="107" t="s">
        <v>996</v>
      </c>
      <c r="E577" s="106" t="s">
        <v>2808</v>
      </c>
      <c r="F577" s="107" t="s">
        <v>2809</v>
      </c>
      <c r="G577" s="106" t="s">
        <v>2808</v>
      </c>
      <c r="H577" s="105" t="str">
        <f t="shared" si="17"/>
        <v>千葉県市川市</v>
      </c>
      <c r="I577" t="s">
        <v>2810</v>
      </c>
    </row>
    <row r="578" spans="1:9" x14ac:dyDescent="0.35">
      <c r="A578" s="108" t="str">
        <f t="shared" ref="A578:A641" si="18">MID(B578+100,2,2)</f>
        <v>12</v>
      </c>
      <c r="B578" s="105">
        <v>12</v>
      </c>
      <c r="C578" s="105" t="s">
        <v>2801</v>
      </c>
      <c r="D578" s="107" t="s">
        <v>1000</v>
      </c>
      <c r="E578" s="106" t="s">
        <v>2811</v>
      </c>
      <c r="F578" s="107" t="s">
        <v>2812</v>
      </c>
      <c r="G578" s="106" t="s">
        <v>2811</v>
      </c>
      <c r="H578" s="105" t="str">
        <f t="shared" ref="H578:H641" si="19">C578&amp;E578</f>
        <v>千葉県船橋市</v>
      </c>
      <c r="I578" t="s">
        <v>2813</v>
      </c>
    </row>
    <row r="579" spans="1:9" x14ac:dyDescent="0.35">
      <c r="A579" s="108" t="str">
        <f t="shared" si="18"/>
        <v>12</v>
      </c>
      <c r="B579" s="105">
        <v>12</v>
      </c>
      <c r="C579" s="105" t="s">
        <v>2801</v>
      </c>
      <c r="D579" s="107" t="s">
        <v>1004</v>
      </c>
      <c r="E579" s="106" t="s">
        <v>2814</v>
      </c>
      <c r="F579" s="107" t="s">
        <v>2815</v>
      </c>
      <c r="G579" s="106" t="s">
        <v>2814</v>
      </c>
      <c r="H579" s="105" t="str">
        <f t="shared" si="19"/>
        <v>千葉県館山市</v>
      </c>
      <c r="I579" t="s">
        <v>2816</v>
      </c>
    </row>
    <row r="580" spans="1:9" x14ac:dyDescent="0.35">
      <c r="A580" s="108" t="str">
        <f t="shared" si="18"/>
        <v>12</v>
      </c>
      <c r="B580" s="105">
        <v>12</v>
      </c>
      <c r="C580" s="105" t="s">
        <v>2801</v>
      </c>
      <c r="D580" s="107" t="s">
        <v>1008</v>
      </c>
      <c r="E580" s="106" t="s">
        <v>2817</v>
      </c>
      <c r="F580" s="107" t="s">
        <v>2818</v>
      </c>
      <c r="G580" s="106" t="s">
        <v>2817</v>
      </c>
      <c r="H580" s="105" t="str">
        <f t="shared" si="19"/>
        <v>千葉県木更津市</v>
      </c>
      <c r="I580" t="s">
        <v>2819</v>
      </c>
    </row>
    <row r="581" spans="1:9" x14ac:dyDescent="0.35">
      <c r="A581" s="108" t="str">
        <f t="shared" si="18"/>
        <v>12</v>
      </c>
      <c r="B581" s="105">
        <v>12</v>
      </c>
      <c r="C581" s="105" t="s">
        <v>2801</v>
      </c>
      <c r="D581" s="107" t="s">
        <v>1012</v>
      </c>
      <c r="E581" s="106" t="s">
        <v>2820</v>
      </c>
      <c r="F581" s="107" t="s">
        <v>2821</v>
      </c>
      <c r="G581" s="106" t="s">
        <v>2820</v>
      </c>
      <c r="H581" s="105" t="str">
        <f t="shared" si="19"/>
        <v>千葉県松戸市</v>
      </c>
      <c r="I581" t="s">
        <v>2822</v>
      </c>
    </row>
    <row r="582" spans="1:9" x14ac:dyDescent="0.35">
      <c r="A582" s="108" t="str">
        <f t="shared" si="18"/>
        <v>12</v>
      </c>
      <c r="B582" s="105">
        <v>12</v>
      </c>
      <c r="C582" s="105" t="s">
        <v>2801</v>
      </c>
      <c r="D582" s="107" t="s">
        <v>1016</v>
      </c>
      <c r="E582" s="106" t="s">
        <v>2823</v>
      </c>
      <c r="F582" s="107" t="s">
        <v>2824</v>
      </c>
      <c r="G582" s="106" t="s">
        <v>2823</v>
      </c>
      <c r="H582" s="105" t="str">
        <f t="shared" si="19"/>
        <v>千葉県野田市</v>
      </c>
      <c r="I582" t="s">
        <v>2825</v>
      </c>
    </row>
    <row r="583" spans="1:9" x14ac:dyDescent="0.35">
      <c r="A583" s="108" t="str">
        <f t="shared" si="18"/>
        <v>12</v>
      </c>
      <c r="B583" s="105">
        <v>12</v>
      </c>
      <c r="C583" s="105" t="s">
        <v>2801</v>
      </c>
      <c r="D583" s="107" t="s">
        <v>1020</v>
      </c>
      <c r="E583" s="106" t="s">
        <v>2826</v>
      </c>
      <c r="F583" s="107" t="s">
        <v>2827</v>
      </c>
      <c r="G583" s="106" t="s">
        <v>2826</v>
      </c>
      <c r="H583" s="105" t="str">
        <f t="shared" si="19"/>
        <v>千葉県香取市</v>
      </c>
      <c r="I583" t="s">
        <v>2828</v>
      </c>
    </row>
    <row r="584" spans="1:9" x14ac:dyDescent="0.35">
      <c r="A584" s="108" t="str">
        <f t="shared" si="18"/>
        <v>12</v>
      </c>
      <c r="B584" s="105">
        <v>12</v>
      </c>
      <c r="C584" s="105" t="s">
        <v>2801</v>
      </c>
      <c r="D584" s="107" t="s">
        <v>1024</v>
      </c>
      <c r="E584" s="106" t="s">
        <v>2829</v>
      </c>
      <c r="F584" s="107" t="s">
        <v>2830</v>
      </c>
      <c r="G584" s="106" t="s">
        <v>2829</v>
      </c>
      <c r="H584" s="105" t="str">
        <f t="shared" si="19"/>
        <v>千葉県茂原市</v>
      </c>
      <c r="I584" t="s">
        <v>2831</v>
      </c>
    </row>
    <row r="585" spans="1:9" x14ac:dyDescent="0.35">
      <c r="A585" s="108" t="str">
        <f t="shared" si="18"/>
        <v>12</v>
      </c>
      <c r="B585" s="105">
        <v>12</v>
      </c>
      <c r="C585" s="105" t="s">
        <v>2801</v>
      </c>
      <c r="D585" s="107" t="s">
        <v>1028</v>
      </c>
      <c r="E585" s="106" t="s">
        <v>2832</v>
      </c>
      <c r="F585" s="107" t="s">
        <v>2833</v>
      </c>
      <c r="G585" s="106" t="s">
        <v>2832</v>
      </c>
      <c r="H585" s="105" t="str">
        <f t="shared" si="19"/>
        <v>千葉県成田市</v>
      </c>
      <c r="I585" t="s">
        <v>2834</v>
      </c>
    </row>
    <row r="586" spans="1:9" x14ac:dyDescent="0.35">
      <c r="A586" s="108" t="str">
        <f t="shared" si="18"/>
        <v>12</v>
      </c>
      <c r="B586" s="105">
        <v>12</v>
      </c>
      <c r="C586" s="105" t="s">
        <v>2801</v>
      </c>
      <c r="D586" s="107" t="s">
        <v>1032</v>
      </c>
      <c r="E586" s="106" t="s">
        <v>2835</v>
      </c>
      <c r="F586" s="107" t="s">
        <v>2836</v>
      </c>
      <c r="G586" s="106" t="s">
        <v>2835</v>
      </c>
      <c r="H586" s="105" t="str">
        <f t="shared" si="19"/>
        <v>千葉県佐倉市</v>
      </c>
      <c r="I586" t="s">
        <v>2837</v>
      </c>
    </row>
    <row r="587" spans="1:9" x14ac:dyDescent="0.35">
      <c r="A587" s="108" t="str">
        <f t="shared" si="18"/>
        <v>12</v>
      </c>
      <c r="B587" s="105">
        <v>12</v>
      </c>
      <c r="C587" s="105" t="s">
        <v>2801</v>
      </c>
      <c r="D587" s="107" t="s">
        <v>1036</v>
      </c>
      <c r="E587" s="106" t="s">
        <v>2838</v>
      </c>
      <c r="F587" s="107" t="s">
        <v>2839</v>
      </c>
      <c r="G587" s="106" t="s">
        <v>2838</v>
      </c>
      <c r="H587" s="105" t="str">
        <f t="shared" si="19"/>
        <v>千葉県東金市</v>
      </c>
      <c r="I587" t="s">
        <v>2840</v>
      </c>
    </row>
    <row r="588" spans="1:9" x14ac:dyDescent="0.35">
      <c r="A588" s="108" t="str">
        <f t="shared" si="18"/>
        <v>12</v>
      </c>
      <c r="B588" s="105">
        <v>12</v>
      </c>
      <c r="C588" s="105" t="s">
        <v>2801</v>
      </c>
      <c r="D588" s="107" t="s">
        <v>1040</v>
      </c>
      <c r="E588" s="106" t="s">
        <v>2841</v>
      </c>
      <c r="F588" s="107" t="s">
        <v>2842</v>
      </c>
      <c r="G588" s="106" t="s">
        <v>2841</v>
      </c>
      <c r="H588" s="105" t="str">
        <f t="shared" si="19"/>
        <v>千葉県匝瑳市</v>
      </c>
      <c r="I588" t="s">
        <v>2843</v>
      </c>
    </row>
    <row r="589" spans="1:9" x14ac:dyDescent="0.35">
      <c r="A589" s="108" t="str">
        <f t="shared" si="18"/>
        <v>12</v>
      </c>
      <c r="B589" s="105">
        <v>12</v>
      </c>
      <c r="C589" s="105" t="s">
        <v>2801</v>
      </c>
      <c r="D589" s="107" t="s">
        <v>1044</v>
      </c>
      <c r="E589" s="106" t="s">
        <v>2844</v>
      </c>
      <c r="F589" s="107" t="s">
        <v>2845</v>
      </c>
      <c r="G589" s="106" t="s">
        <v>2844</v>
      </c>
      <c r="H589" s="105" t="str">
        <f t="shared" si="19"/>
        <v>千葉県旭市</v>
      </c>
      <c r="I589" t="s">
        <v>2846</v>
      </c>
    </row>
    <row r="590" spans="1:9" x14ac:dyDescent="0.35">
      <c r="A590" s="108" t="str">
        <f t="shared" si="18"/>
        <v>12</v>
      </c>
      <c r="B590" s="105">
        <v>12</v>
      </c>
      <c r="C590" s="105" t="s">
        <v>2801</v>
      </c>
      <c r="D590" s="107" t="s">
        <v>1048</v>
      </c>
      <c r="E590" s="106" t="s">
        <v>2847</v>
      </c>
      <c r="F590" s="107" t="s">
        <v>2848</v>
      </c>
      <c r="G590" s="106" t="s">
        <v>2847</v>
      </c>
      <c r="H590" s="105" t="str">
        <f t="shared" si="19"/>
        <v>千葉県習志野市</v>
      </c>
      <c r="I590" t="s">
        <v>2849</v>
      </c>
    </row>
    <row r="591" spans="1:9" x14ac:dyDescent="0.35">
      <c r="A591" s="108" t="str">
        <f t="shared" si="18"/>
        <v>12</v>
      </c>
      <c r="B591" s="105">
        <v>12</v>
      </c>
      <c r="C591" s="105" t="s">
        <v>2801</v>
      </c>
      <c r="D591" s="107" t="s">
        <v>1052</v>
      </c>
      <c r="E591" s="106" t="s">
        <v>2850</v>
      </c>
      <c r="F591" s="107" t="s">
        <v>2851</v>
      </c>
      <c r="G591" s="106" t="s">
        <v>2850</v>
      </c>
      <c r="H591" s="105" t="str">
        <f t="shared" si="19"/>
        <v>千葉県柏市</v>
      </c>
      <c r="I591" t="s">
        <v>2852</v>
      </c>
    </row>
    <row r="592" spans="1:9" x14ac:dyDescent="0.35">
      <c r="A592" s="108" t="str">
        <f t="shared" si="18"/>
        <v>12</v>
      </c>
      <c r="B592" s="105">
        <v>12</v>
      </c>
      <c r="C592" s="105" t="s">
        <v>2801</v>
      </c>
      <c r="D592" s="107" t="s">
        <v>1056</v>
      </c>
      <c r="E592" s="106" t="s">
        <v>2853</v>
      </c>
      <c r="F592" s="107" t="s">
        <v>2854</v>
      </c>
      <c r="G592" s="106" t="s">
        <v>2853</v>
      </c>
      <c r="H592" s="105" t="str">
        <f t="shared" si="19"/>
        <v>千葉県勝浦市</v>
      </c>
      <c r="I592" t="s">
        <v>2855</v>
      </c>
    </row>
    <row r="593" spans="1:9" x14ac:dyDescent="0.35">
      <c r="A593" s="108" t="str">
        <f t="shared" si="18"/>
        <v>12</v>
      </c>
      <c r="B593" s="105">
        <v>12</v>
      </c>
      <c r="C593" s="105" t="s">
        <v>2801</v>
      </c>
      <c r="D593" s="107" t="s">
        <v>1060</v>
      </c>
      <c r="E593" s="106" t="s">
        <v>2856</v>
      </c>
      <c r="F593" s="107" t="s">
        <v>2857</v>
      </c>
      <c r="G593" s="106" t="s">
        <v>2856</v>
      </c>
      <c r="H593" s="105" t="str">
        <f t="shared" si="19"/>
        <v>千葉県市原市</v>
      </c>
      <c r="I593" t="s">
        <v>2858</v>
      </c>
    </row>
    <row r="594" spans="1:9" x14ac:dyDescent="0.35">
      <c r="A594" s="108" t="str">
        <f t="shared" si="18"/>
        <v>12</v>
      </c>
      <c r="B594" s="105">
        <v>12</v>
      </c>
      <c r="C594" s="105" t="s">
        <v>2801</v>
      </c>
      <c r="D594" s="107" t="s">
        <v>1064</v>
      </c>
      <c r="E594" s="106" t="s">
        <v>2859</v>
      </c>
      <c r="F594" s="107" t="s">
        <v>2860</v>
      </c>
      <c r="G594" s="106" t="s">
        <v>2859</v>
      </c>
      <c r="H594" s="105" t="str">
        <f t="shared" si="19"/>
        <v>千葉県流山市</v>
      </c>
      <c r="I594" t="s">
        <v>2861</v>
      </c>
    </row>
    <row r="595" spans="1:9" x14ac:dyDescent="0.35">
      <c r="A595" s="108" t="str">
        <f t="shared" si="18"/>
        <v>12</v>
      </c>
      <c r="B595" s="105">
        <v>12</v>
      </c>
      <c r="C595" s="105" t="s">
        <v>2801</v>
      </c>
      <c r="D595" s="107" t="s">
        <v>1068</v>
      </c>
      <c r="E595" s="106" t="s">
        <v>2862</v>
      </c>
      <c r="F595" s="107" t="s">
        <v>2863</v>
      </c>
      <c r="G595" s="106" t="s">
        <v>2862</v>
      </c>
      <c r="H595" s="105" t="str">
        <f t="shared" si="19"/>
        <v>千葉県八千代市</v>
      </c>
      <c r="I595" t="s">
        <v>2864</v>
      </c>
    </row>
    <row r="596" spans="1:9" x14ac:dyDescent="0.35">
      <c r="A596" s="108" t="str">
        <f t="shared" si="18"/>
        <v>12</v>
      </c>
      <c r="B596" s="105">
        <v>12</v>
      </c>
      <c r="C596" s="105" t="s">
        <v>2801</v>
      </c>
      <c r="D596" s="107" t="s">
        <v>1072</v>
      </c>
      <c r="E596" s="106" t="s">
        <v>2865</v>
      </c>
      <c r="F596" s="107" t="s">
        <v>2866</v>
      </c>
      <c r="G596" s="106" t="s">
        <v>2865</v>
      </c>
      <c r="H596" s="105" t="str">
        <f t="shared" si="19"/>
        <v>千葉県我孫子市</v>
      </c>
      <c r="I596" t="s">
        <v>2867</v>
      </c>
    </row>
    <row r="597" spans="1:9" x14ac:dyDescent="0.35">
      <c r="A597" s="108" t="str">
        <f t="shared" si="18"/>
        <v>12</v>
      </c>
      <c r="B597" s="105">
        <v>12</v>
      </c>
      <c r="C597" s="105" t="s">
        <v>2801</v>
      </c>
      <c r="D597" s="107" t="s">
        <v>1076</v>
      </c>
      <c r="E597" s="106" t="s">
        <v>2868</v>
      </c>
      <c r="F597" s="107" t="s">
        <v>2869</v>
      </c>
      <c r="G597" s="106" t="s">
        <v>2868</v>
      </c>
      <c r="H597" s="105" t="str">
        <f t="shared" si="19"/>
        <v>千葉県鴨川市</v>
      </c>
      <c r="I597" t="s">
        <v>2870</v>
      </c>
    </row>
    <row r="598" spans="1:9" x14ac:dyDescent="0.35">
      <c r="A598" s="108" t="str">
        <f t="shared" si="18"/>
        <v>12</v>
      </c>
      <c r="B598" s="105">
        <v>12</v>
      </c>
      <c r="C598" s="105" t="s">
        <v>2801</v>
      </c>
      <c r="D598" s="107" t="s">
        <v>1080</v>
      </c>
      <c r="E598" s="106" t="s">
        <v>2871</v>
      </c>
      <c r="F598" s="107" t="s">
        <v>2872</v>
      </c>
      <c r="G598" s="106" t="s">
        <v>2871</v>
      </c>
      <c r="H598" s="105" t="str">
        <f t="shared" si="19"/>
        <v>千葉県鎌ヶ谷市</v>
      </c>
      <c r="I598" t="s">
        <v>2873</v>
      </c>
    </row>
    <row r="599" spans="1:9" x14ac:dyDescent="0.35">
      <c r="A599" s="108" t="str">
        <f t="shared" si="18"/>
        <v>12</v>
      </c>
      <c r="B599" s="105">
        <v>12</v>
      </c>
      <c r="C599" s="105" t="s">
        <v>2801</v>
      </c>
      <c r="D599" s="107" t="s">
        <v>1084</v>
      </c>
      <c r="E599" s="106" t="s">
        <v>2874</v>
      </c>
      <c r="F599" s="107" t="s">
        <v>2875</v>
      </c>
      <c r="G599" s="106" t="s">
        <v>2874</v>
      </c>
      <c r="H599" s="105" t="str">
        <f t="shared" si="19"/>
        <v>千葉県君津市</v>
      </c>
      <c r="I599" t="s">
        <v>2876</v>
      </c>
    </row>
    <row r="600" spans="1:9" x14ac:dyDescent="0.35">
      <c r="A600" s="108" t="str">
        <f t="shared" si="18"/>
        <v>12</v>
      </c>
      <c r="B600" s="105">
        <v>12</v>
      </c>
      <c r="C600" s="105" t="s">
        <v>2801</v>
      </c>
      <c r="D600" s="107" t="s">
        <v>1088</v>
      </c>
      <c r="E600" s="106" t="s">
        <v>2877</v>
      </c>
      <c r="F600" s="107" t="s">
        <v>2878</v>
      </c>
      <c r="G600" s="106" t="s">
        <v>2877</v>
      </c>
      <c r="H600" s="105" t="str">
        <f t="shared" si="19"/>
        <v>千葉県富津市</v>
      </c>
      <c r="I600" t="s">
        <v>2879</v>
      </c>
    </row>
    <row r="601" spans="1:9" x14ac:dyDescent="0.35">
      <c r="A601" s="108" t="str">
        <f t="shared" si="18"/>
        <v>12</v>
      </c>
      <c r="B601" s="105">
        <v>12</v>
      </c>
      <c r="C601" s="105" t="s">
        <v>2801</v>
      </c>
      <c r="D601" s="107" t="s">
        <v>1615</v>
      </c>
      <c r="E601" s="106" t="s">
        <v>2880</v>
      </c>
      <c r="F601" s="107" t="s">
        <v>2881</v>
      </c>
      <c r="G601" s="106" t="s">
        <v>2880</v>
      </c>
      <c r="H601" s="105" t="str">
        <f t="shared" si="19"/>
        <v>千葉県浦安市</v>
      </c>
      <c r="I601" t="s">
        <v>2882</v>
      </c>
    </row>
    <row r="602" spans="1:9" x14ac:dyDescent="0.35">
      <c r="A602" s="108" t="str">
        <f t="shared" si="18"/>
        <v>12</v>
      </c>
      <c r="B602" s="105">
        <v>12</v>
      </c>
      <c r="C602" s="105" t="s">
        <v>2801</v>
      </c>
      <c r="D602" s="107" t="s">
        <v>1100</v>
      </c>
      <c r="E602" s="106" t="s">
        <v>2883</v>
      </c>
      <c r="F602" s="107" t="s">
        <v>2884</v>
      </c>
      <c r="G602" s="106" t="s">
        <v>2883</v>
      </c>
      <c r="H602" s="105" t="str">
        <f t="shared" si="19"/>
        <v>千葉県四街道市</v>
      </c>
      <c r="I602" t="s">
        <v>2885</v>
      </c>
    </row>
    <row r="603" spans="1:9" x14ac:dyDescent="0.35">
      <c r="A603" s="108" t="str">
        <f t="shared" si="18"/>
        <v>12</v>
      </c>
      <c r="B603" s="105">
        <v>12</v>
      </c>
      <c r="C603" s="105" t="s">
        <v>2801</v>
      </c>
      <c r="D603" s="107" t="s">
        <v>1104</v>
      </c>
      <c r="E603" s="106" t="s">
        <v>2886</v>
      </c>
      <c r="F603" s="107" t="s">
        <v>2887</v>
      </c>
      <c r="G603" s="106" t="s">
        <v>2886</v>
      </c>
      <c r="H603" s="105" t="str">
        <f t="shared" si="19"/>
        <v>千葉県酒々井町</v>
      </c>
      <c r="I603" t="s">
        <v>2888</v>
      </c>
    </row>
    <row r="604" spans="1:9" x14ac:dyDescent="0.35">
      <c r="A604" s="108" t="str">
        <f t="shared" si="18"/>
        <v>12</v>
      </c>
      <c r="B604" s="105">
        <v>12</v>
      </c>
      <c r="C604" s="105" t="s">
        <v>2801</v>
      </c>
      <c r="D604" s="107" t="s">
        <v>1619</v>
      </c>
      <c r="E604" s="106" t="s">
        <v>2889</v>
      </c>
      <c r="F604" s="107" t="s">
        <v>2890</v>
      </c>
      <c r="G604" s="106" t="s">
        <v>2889</v>
      </c>
      <c r="H604" s="105" t="str">
        <f t="shared" si="19"/>
        <v>千葉県八街市</v>
      </c>
      <c r="I604" t="s">
        <v>2891</v>
      </c>
    </row>
    <row r="605" spans="1:9" x14ac:dyDescent="0.35">
      <c r="A605" s="108" t="str">
        <f t="shared" si="18"/>
        <v>12</v>
      </c>
      <c r="B605" s="105">
        <v>12</v>
      </c>
      <c r="C605" s="105" t="s">
        <v>2801</v>
      </c>
      <c r="D605" s="107" t="s">
        <v>1108</v>
      </c>
      <c r="E605" s="106" t="s">
        <v>2892</v>
      </c>
      <c r="F605" s="107" t="s">
        <v>2893</v>
      </c>
      <c r="G605" s="106" t="s">
        <v>2892</v>
      </c>
      <c r="H605" s="105" t="str">
        <f t="shared" si="19"/>
        <v>千葉県富里市</v>
      </c>
      <c r="I605" t="s">
        <v>2894</v>
      </c>
    </row>
    <row r="606" spans="1:9" x14ac:dyDescent="0.35">
      <c r="A606" s="108" t="str">
        <f t="shared" si="18"/>
        <v>12</v>
      </c>
      <c r="B606" s="105">
        <v>12</v>
      </c>
      <c r="C606" s="105" t="s">
        <v>2801</v>
      </c>
      <c r="D606" s="107" t="s">
        <v>1116</v>
      </c>
      <c r="E606" s="106" t="s">
        <v>2895</v>
      </c>
      <c r="F606" s="107" t="s">
        <v>2896</v>
      </c>
      <c r="G606" s="106" t="s">
        <v>2895</v>
      </c>
      <c r="H606" s="105" t="str">
        <f t="shared" si="19"/>
        <v>千葉県白井市</v>
      </c>
      <c r="I606" t="s">
        <v>2897</v>
      </c>
    </row>
    <row r="607" spans="1:9" x14ac:dyDescent="0.35">
      <c r="A607" s="108" t="str">
        <f t="shared" si="18"/>
        <v>12</v>
      </c>
      <c r="B607" s="105">
        <v>12</v>
      </c>
      <c r="C607" s="105" t="s">
        <v>2801</v>
      </c>
      <c r="D607" s="107" t="s">
        <v>1120</v>
      </c>
      <c r="E607" s="106" t="s">
        <v>2898</v>
      </c>
      <c r="F607" s="107" t="s">
        <v>2899</v>
      </c>
      <c r="G607" s="106" t="s">
        <v>2898</v>
      </c>
      <c r="H607" s="105" t="str">
        <f t="shared" si="19"/>
        <v>千葉県印西市</v>
      </c>
      <c r="I607" t="s">
        <v>2900</v>
      </c>
    </row>
    <row r="608" spans="1:9" x14ac:dyDescent="0.35">
      <c r="A608" s="108" t="str">
        <f t="shared" si="18"/>
        <v>12</v>
      </c>
      <c r="B608" s="105">
        <v>12</v>
      </c>
      <c r="C608" s="105" t="s">
        <v>2801</v>
      </c>
      <c r="D608" s="107" t="s">
        <v>2160</v>
      </c>
      <c r="E608" s="106" t="s">
        <v>2901</v>
      </c>
      <c r="F608" s="107" t="s">
        <v>2902</v>
      </c>
      <c r="G608" s="106" t="s">
        <v>2901</v>
      </c>
      <c r="H608" s="105" t="str">
        <f t="shared" si="19"/>
        <v>千葉県栄町</v>
      </c>
      <c r="I608" t="s">
        <v>2903</v>
      </c>
    </row>
    <row r="609" spans="1:9" x14ac:dyDescent="0.35">
      <c r="A609" s="108" t="str">
        <f t="shared" si="18"/>
        <v>12</v>
      </c>
      <c r="B609" s="105">
        <v>12</v>
      </c>
      <c r="C609" s="105" t="s">
        <v>2801</v>
      </c>
      <c r="D609" s="107" t="s">
        <v>1884</v>
      </c>
      <c r="E609" s="106" t="s">
        <v>2904</v>
      </c>
      <c r="F609" s="107" t="s">
        <v>2905</v>
      </c>
      <c r="G609" s="106" t="s">
        <v>2904</v>
      </c>
      <c r="H609" s="105" t="str">
        <f t="shared" si="19"/>
        <v>千葉県一宮町</v>
      </c>
      <c r="I609" t="s">
        <v>2906</v>
      </c>
    </row>
    <row r="610" spans="1:9" x14ac:dyDescent="0.35">
      <c r="A610" s="108" t="str">
        <f t="shared" si="18"/>
        <v>12</v>
      </c>
      <c r="B610" s="105">
        <v>12</v>
      </c>
      <c r="C610" s="105" t="s">
        <v>2801</v>
      </c>
      <c r="D610" s="107" t="s">
        <v>1128</v>
      </c>
      <c r="E610" s="106" t="s">
        <v>2907</v>
      </c>
      <c r="F610" s="107" t="s">
        <v>2908</v>
      </c>
      <c r="G610" s="106" t="s">
        <v>2907</v>
      </c>
      <c r="H610" s="105" t="str">
        <f t="shared" si="19"/>
        <v>千葉県睦沢町</v>
      </c>
      <c r="I610" t="s">
        <v>2909</v>
      </c>
    </row>
    <row r="611" spans="1:9" x14ac:dyDescent="0.35">
      <c r="A611" s="108" t="str">
        <f t="shared" si="18"/>
        <v>12</v>
      </c>
      <c r="B611" s="105">
        <v>12</v>
      </c>
      <c r="C611" s="105" t="s">
        <v>2801</v>
      </c>
      <c r="D611" s="107" t="s">
        <v>1132</v>
      </c>
      <c r="E611" s="106" t="s">
        <v>2910</v>
      </c>
      <c r="F611" s="107" t="s">
        <v>2911</v>
      </c>
      <c r="G611" s="106" t="s">
        <v>2910</v>
      </c>
      <c r="H611" s="105" t="str">
        <f t="shared" si="19"/>
        <v>千葉県長生村</v>
      </c>
      <c r="I611" t="s">
        <v>2912</v>
      </c>
    </row>
    <row r="612" spans="1:9" x14ac:dyDescent="0.35">
      <c r="A612" s="108" t="str">
        <f t="shared" si="18"/>
        <v>12</v>
      </c>
      <c r="B612" s="105">
        <v>12</v>
      </c>
      <c r="C612" s="105" t="s">
        <v>2801</v>
      </c>
      <c r="D612" s="107" t="s">
        <v>1136</v>
      </c>
      <c r="E612" s="106" t="s">
        <v>2913</v>
      </c>
      <c r="F612" s="107" t="s">
        <v>2914</v>
      </c>
      <c r="G612" s="106" t="s">
        <v>2913</v>
      </c>
      <c r="H612" s="105" t="str">
        <f t="shared" si="19"/>
        <v>千葉県白子町</v>
      </c>
      <c r="I612" t="s">
        <v>2915</v>
      </c>
    </row>
    <row r="613" spans="1:9" x14ac:dyDescent="0.35">
      <c r="A613" s="108" t="str">
        <f t="shared" si="18"/>
        <v>12</v>
      </c>
      <c r="B613" s="105">
        <v>12</v>
      </c>
      <c r="C613" s="105" t="s">
        <v>2801</v>
      </c>
      <c r="D613" s="107" t="s">
        <v>1140</v>
      </c>
      <c r="E613" s="106" t="s">
        <v>2916</v>
      </c>
      <c r="F613" s="107" t="s">
        <v>2917</v>
      </c>
      <c r="G613" s="106" t="s">
        <v>2916</v>
      </c>
      <c r="H613" s="105" t="str">
        <f t="shared" si="19"/>
        <v>千葉県長柄町</v>
      </c>
      <c r="I613" t="s">
        <v>2918</v>
      </c>
    </row>
    <row r="614" spans="1:9" x14ac:dyDescent="0.35">
      <c r="A614" s="108" t="str">
        <f t="shared" si="18"/>
        <v>12</v>
      </c>
      <c r="B614" s="105">
        <v>12</v>
      </c>
      <c r="C614" s="105" t="s">
        <v>2801</v>
      </c>
      <c r="D614" s="107" t="s">
        <v>1144</v>
      </c>
      <c r="E614" s="106" t="s">
        <v>2919</v>
      </c>
      <c r="F614" s="107" t="s">
        <v>2920</v>
      </c>
      <c r="G614" s="106" t="s">
        <v>2919</v>
      </c>
      <c r="H614" s="105" t="str">
        <f t="shared" si="19"/>
        <v>千葉県長南町</v>
      </c>
      <c r="I614" t="s">
        <v>2921</v>
      </c>
    </row>
    <row r="615" spans="1:9" x14ac:dyDescent="0.35">
      <c r="A615" s="108" t="str">
        <f t="shared" si="18"/>
        <v>12</v>
      </c>
      <c r="B615" s="105">
        <v>12</v>
      </c>
      <c r="C615" s="105" t="s">
        <v>2801</v>
      </c>
      <c r="D615" s="107" t="s">
        <v>1641</v>
      </c>
      <c r="E615" s="106" t="s">
        <v>2922</v>
      </c>
      <c r="F615" s="107" t="s">
        <v>2923</v>
      </c>
      <c r="G615" s="106" t="s">
        <v>2922</v>
      </c>
      <c r="H615" s="105" t="str">
        <f t="shared" si="19"/>
        <v>千葉県大網白里市</v>
      </c>
      <c r="I615" t="s">
        <v>2924</v>
      </c>
    </row>
    <row r="616" spans="1:9" x14ac:dyDescent="0.35">
      <c r="A616" s="108" t="str">
        <f t="shared" si="18"/>
        <v>12</v>
      </c>
      <c r="B616" s="105">
        <v>12</v>
      </c>
      <c r="C616" s="105" t="s">
        <v>2801</v>
      </c>
      <c r="D616" s="107" t="s">
        <v>1148</v>
      </c>
      <c r="E616" s="106" t="s">
        <v>2925</v>
      </c>
      <c r="F616" s="107" t="s">
        <v>2926</v>
      </c>
      <c r="G616" s="106" t="s">
        <v>2925</v>
      </c>
      <c r="H616" s="105" t="str">
        <f t="shared" si="19"/>
        <v>千葉県九十九里町</v>
      </c>
      <c r="I616" t="s">
        <v>2927</v>
      </c>
    </row>
    <row r="617" spans="1:9" x14ac:dyDescent="0.35">
      <c r="A617" s="108" t="str">
        <f t="shared" si="18"/>
        <v>12</v>
      </c>
      <c r="B617" s="105">
        <v>12</v>
      </c>
      <c r="C617" s="105" t="s">
        <v>2801</v>
      </c>
      <c r="D617" s="107" t="s">
        <v>2577</v>
      </c>
      <c r="E617" s="106" t="s">
        <v>2928</v>
      </c>
      <c r="F617" s="107" t="s">
        <v>2929</v>
      </c>
      <c r="G617" s="106" t="s">
        <v>2928</v>
      </c>
      <c r="H617" s="105" t="str">
        <f t="shared" si="19"/>
        <v>千葉県芝山町</v>
      </c>
      <c r="I617" t="s">
        <v>2930</v>
      </c>
    </row>
    <row r="618" spans="1:9" x14ac:dyDescent="0.35">
      <c r="A618" s="108" t="str">
        <f t="shared" si="18"/>
        <v>12</v>
      </c>
      <c r="B618" s="105">
        <v>12</v>
      </c>
      <c r="C618" s="105" t="s">
        <v>2801</v>
      </c>
      <c r="D618" s="107" t="s">
        <v>1160</v>
      </c>
      <c r="E618" s="106" t="s">
        <v>2931</v>
      </c>
      <c r="F618" s="107" t="s">
        <v>2932</v>
      </c>
      <c r="G618" s="106" t="s">
        <v>2931</v>
      </c>
      <c r="H618" s="105" t="str">
        <f t="shared" si="19"/>
        <v>千葉県神崎町</v>
      </c>
      <c r="I618" t="s">
        <v>2933</v>
      </c>
    </row>
    <row r="619" spans="1:9" x14ac:dyDescent="0.35">
      <c r="A619" s="108" t="str">
        <f t="shared" si="18"/>
        <v>12</v>
      </c>
      <c r="B619" s="105">
        <v>12</v>
      </c>
      <c r="C619" s="105" t="s">
        <v>2801</v>
      </c>
      <c r="D619" s="107" t="s">
        <v>1180</v>
      </c>
      <c r="E619" s="106" t="s">
        <v>2934</v>
      </c>
      <c r="F619" s="107" t="s">
        <v>2935</v>
      </c>
      <c r="G619" s="106" t="s">
        <v>2934</v>
      </c>
      <c r="H619" s="105" t="str">
        <f t="shared" si="19"/>
        <v>千葉県多古町</v>
      </c>
      <c r="I619" t="s">
        <v>2936</v>
      </c>
    </row>
    <row r="620" spans="1:9" x14ac:dyDescent="0.35">
      <c r="A620" s="108" t="str">
        <f t="shared" si="18"/>
        <v>12</v>
      </c>
      <c r="B620" s="105">
        <v>12</v>
      </c>
      <c r="C620" s="105" t="s">
        <v>2801</v>
      </c>
      <c r="D620" s="107" t="s">
        <v>2762</v>
      </c>
      <c r="E620" s="106" t="s">
        <v>2937</v>
      </c>
      <c r="F620" s="107" t="s">
        <v>2938</v>
      </c>
      <c r="G620" s="106" t="s">
        <v>2937</v>
      </c>
      <c r="H620" s="105" t="str">
        <f t="shared" si="19"/>
        <v>千葉県東庄町</v>
      </c>
      <c r="I620" t="s">
        <v>2939</v>
      </c>
    </row>
    <row r="621" spans="1:9" x14ac:dyDescent="0.35">
      <c r="A621" s="108" t="str">
        <f t="shared" si="18"/>
        <v>12</v>
      </c>
      <c r="B621" s="105">
        <v>12</v>
      </c>
      <c r="C621" s="105" t="s">
        <v>2801</v>
      </c>
      <c r="D621" s="107" t="s">
        <v>2586</v>
      </c>
      <c r="E621" s="106" t="s">
        <v>2940</v>
      </c>
      <c r="F621" s="107" t="s">
        <v>2941</v>
      </c>
      <c r="G621" s="106" t="s">
        <v>2940</v>
      </c>
      <c r="H621" s="105" t="str">
        <f t="shared" si="19"/>
        <v>千葉県袖ヶ浦市</v>
      </c>
      <c r="I621" t="s">
        <v>2942</v>
      </c>
    </row>
    <row r="622" spans="1:9" x14ac:dyDescent="0.35">
      <c r="A622" s="108" t="str">
        <f t="shared" si="18"/>
        <v>12</v>
      </c>
      <c r="B622" s="105">
        <v>12</v>
      </c>
      <c r="C622" s="105" t="s">
        <v>2801</v>
      </c>
      <c r="D622" s="107" t="s">
        <v>1196</v>
      </c>
      <c r="E622" s="106" t="s">
        <v>2943</v>
      </c>
      <c r="F622" s="107" t="s">
        <v>2944</v>
      </c>
      <c r="G622" s="106" t="s">
        <v>2943</v>
      </c>
      <c r="H622" s="105" t="str">
        <f t="shared" si="19"/>
        <v>千葉県大多喜町</v>
      </c>
      <c r="I622" t="s">
        <v>2945</v>
      </c>
    </row>
    <row r="623" spans="1:9" x14ac:dyDescent="0.35">
      <c r="A623" s="108" t="str">
        <f t="shared" si="18"/>
        <v>12</v>
      </c>
      <c r="B623" s="105">
        <v>12</v>
      </c>
      <c r="C623" s="105" t="s">
        <v>2801</v>
      </c>
      <c r="D623" s="107" t="s">
        <v>1685</v>
      </c>
      <c r="E623" s="106" t="s">
        <v>2946</v>
      </c>
      <c r="F623" s="107" t="s">
        <v>2947</v>
      </c>
      <c r="G623" s="106" t="s">
        <v>2946</v>
      </c>
      <c r="H623" s="105" t="str">
        <f t="shared" si="19"/>
        <v>千葉県御宿町</v>
      </c>
      <c r="I623" t="s">
        <v>2948</v>
      </c>
    </row>
    <row r="624" spans="1:9" x14ac:dyDescent="0.35">
      <c r="A624" s="108" t="str">
        <f t="shared" si="18"/>
        <v>12</v>
      </c>
      <c r="B624" s="105">
        <v>12</v>
      </c>
      <c r="C624" s="105" t="s">
        <v>2801</v>
      </c>
      <c r="D624" s="107" t="s">
        <v>1693</v>
      </c>
      <c r="E624" s="106" t="s">
        <v>2949</v>
      </c>
      <c r="F624" s="107" t="s">
        <v>2950</v>
      </c>
      <c r="G624" s="106" t="s">
        <v>2949</v>
      </c>
      <c r="H624" s="105" t="str">
        <f t="shared" si="19"/>
        <v>千葉県南房総市</v>
      </c>
      <c r="I624" t="s">
        <v>2951</v>
      </c>
    </row>
    <row r="625" spans="1:9" x14ac:dyDescent="0.35">
      <c r="A625" s="108" t="str">
        <f t="shared" si="18"/>
        <v>12</v>
      </c>
      <c r="B625" s="105">
        <v>12</v>
      </c>
      <c r="C625" s="105" t="s">
        <v>2801</v>
      </c>
      <c r="D625" s="107" t="s">
        <v>1966</v>
      </c>
      <c r="E625" s="106" t="s">
        <v>2952</v>
      </c>
      <c r="F625" s="107" t="s">
        <v>2953</v>
      </c>
      <c r="G625" s="106" t="s">
        <v>2952</v>
      </c>
      <c r="H625" s="105" t="str">
        <f t="shared" si="19"/>
        <v>千葉県鋸南町</v>
      </c>
      <c r="I625" t="s">
        <v>2954</v>
      </c>
    </row>
    <row r="626" spans="1:9" x14ac:dyDescent="0.35">
      <c r="A626" s="108" t="str">
        <f t="shared" si="18"/>
        <v>12</v>
      </c>
      <c r="B626" s="105">
        <v>12</v>
      </c>
      <c r="C626" s="105" t="s">
        <v>2801</v>
      </c>
      <c r="D626" s="107" t="s">
        <v>1915</v>
      </c>
      <c r="E626" s="106" t="s">
        <v>2955</v>
      </c>
      <c r="F626" s="107" t="s">
        <v>2956</v>
      </c>
      <c r="G626" s="106" t="s">
        <v>2955</v>
      </c>
      <c r="H626" s="105" t="str">
        <f t="shared" si="19"/>
        <v>千葉県いすみ市</v>
      </c>
      <c r="I626" t="s">
        <v>2957</v>
      </c>
    </row>
    <row r="627" spans="1:9" x14ac:dyDescent="0.35">
      <c r="A627" s="108" t="str">
        <f t="shared" si="18"/>
        <v>12</v>
      </c>
      <c r="B627" s="105">
        <v>12</v>
      </c>
      <c r="C627" s="105" t="s">
        <v>2801</v>
      </c>
      <c r="D627" s="107" t="s">
        <v>2249</v>
      </c>
      <c r="E627" s="106" t="s">
        <v>2958</v>
      </c>
      <c r="F627" s="107" t="s">
        <v>2959</v>
      </c>
      <c r="G627" s="106" t="s">
        <v>2958</v>
      </c>
      <c r="H627" s="105" t="str">
        <f t="shared" si="19"/>
        <v>千葉県山武市</v>
      </c>
      <c r="I627" t="s">
        <v>2960</v>
      </c>
    </row>
    <row r="628" spans="1:9" x14ac:dyDescent="0.35">
      <c r="A628" s="108" t="str">
        <f t="shared" si="18"/>
        <v>12</v>
      </c>
      <c r="B628" s="105">
        <v>12</v>
      </c>
      <c r="C628" s="105" t="s">
        <v>2801</v>
      </c>
      <c r="D628" s="107" t="s">
        <v>1204</v>
      </c>
      <c r="E628" s="106" t="s">
        <v>2961</v>
      </c>
      <c r="F628" s="107" t="s">
        <v>2962</v>
      </c>
      <c r="G628" s="106" t="s">
        <v>2961</v>
      </c>
      <c r="H628" s="105" t="str">
        <f t="shared" si="19"/>
        <v>千葉県横芝光町</v>
      </c>
      <c r="I628" t="s">
        <v>2963</v>
      </c>
    </row>
    <row r="629" spans="1:9" x14ac:dyDescent="0.35">
      <c r="A629" s="108" t="str">
        <f t="shared" si="18"/>
        <v>13</v>
      </c>
      <c r="B629" s="105">
        <v>13</v>
      </c>
      <c r="C629" s="105" t="s">
        <v>2964</v>
      </c>
      <c r="D629" s="107" t="s">
        <v>988</v>
      </c>
      <c r="E629" s="106" t="s">
        <v>2965</v>
      </c>
      <c r="F629" s="107" t="s">
        <v>2966</v>
      </c>
      <c r="G629" s="106" t="s">
        <v>2965</v>
      </c>
      <c r="H629" s="105" t="str">
        <f t="shared" si="19"/>
        <v>東京都千代田区</v>
      </c>
      <c r="I629" t="s">
        <v>2967</v>
      </c>
    </row>
    <row r="630" spans="1:9" x14ac:dyDescent="0.35">
      <c r="A630" s="108" t="str">
        <f t="shared" si="18"/>
        <v>13</v>
      </c>
      <c r="B630" s="105">
        <v>13</v>
      </c>
      <c r="C630" s="105" t="s">
        <v>2964</v>
      </c>
      <c r="D630" s="107" t="s">
        <v>992</v>
      </c>
      <c r="E630" s="106" t="s">
        <v>2968</v>
      </c>
      <c r="F630" s="107" t="s">
        <v>2969</v>
      </c>
      <c r="G630" s="106" t="s">
        <v>2968</v>
      </c>
      <c r="H630" s="105" t="str">
        <f t="shared" si="19"/>
        <v>東京都中央区</v>
      </c>
      <c r="I630" t="s">
        <v>2970</v>
      </c>
    </row>
    <row r="631" spans="1:9" x14ac:dyDescent="0.35">
      <c r="A631" s="108" t="str">
        <f t="shared" si="18"/>
        <v>13</v>
      </c>
      <c r="B631" s="105">
        <v>13</v>
      </c>
      <c r="C631" s="105" t="s">
        <v>2964</v>
      </c>
      <c r="D631" s="107" t="s">
        <v>996</v>
      </c>
      <c r="E631" s="106" t="s">
        <v>2971</v>
      </c>
      <c r="F631" s="107" t="s">
        <v>2972</v>
      </c>
      <c r="G631" s="106" t="s">
        <v>2971</v>
      </c>
      <c r="H631" s="105" t="str">
        <f t="shared" si="19"/>
        <v>東京都港区</v>
      </c>
      <c r="I631" t="s">
        <v>2973</v>
      </c>
    </row>
    <row r="632" spans="1:9" x14ac:dyDescent="0.35">
      <c r="A632" s="108" t="str">
        <f t="shared" si="18"/>
        <v>13</v>
      </c>
      <c r="B632" s="105">
        <v>13</v>
      </c>
      <c r="C632" s="105" t="s">
        <v>2964</v>
      </c>
      <c r="D632" s="107" t="s">
        <v>1000</v>
      </c>
      <c r="E632" s="106" t="s">
        <v>2974</v>
      </c>
      <c r="F632" s="107" t="s">
        <v>2975</v>
      </c>
      <c r="G632" s="106" t="s">
        <v>2974</v>
      </c>
      <c r="H632" s="105" t="str">
        <f t="shared" si="19"/>
        <v>東京都新宿区</v>
      </c>
      <c r="I632" t="s">
        <v>2976</v>
      </c>
    </row>
    <row r="633" spans="1:9" x14ac:dyDescent="0.35">
      <c r="A633" s="108" t="str">
        <f t="shared" si="18"/>
        <v>13</v>
      </c>
      <c r="B633" s="105">
        <v>13</v>
      </c>
      <c r="C633" s="105" t="s">
        <v>2964</v>
      </c>
      <c r="D633" s="107" t="s">
        <v>1004</v>
      </c>
      <c r="E633" s="106" t="s">
        <v>2977</v>
      </c>
      <c r="F633" s="107" t="s">
        <v>2978</v>
      </c>
      <c r="G633" s="106" t="s">
        <v>2977</v>
      </c>
      <c r="H633" s="105" t="str">
        <f t="shared" si="19"/>
        <v>東京都文京区</v>
      </c>
      <c r="I633" t="s">
        <v>2979</v>
      </c>
    </row>
    <row r="634" spans="1:9" x14ac:dyDescent="0.35">
      <c r="A634" s="108" t="str">
        <f t="shared" si="18"/>
        <v>13</v>
      </c>
      <c r="B634" s="105">
        <v>13</v>
      </c>
      <c r="C634" s="105" t="s">
        <v>2964</v>
      </c>
      <c r="D634" s="107" t="s">
        <v>1008</v>
      </c>
      <c r="E634" s="106" t="s">
        <v>2980</v>
      </c>
      <c r="F634" s="107" t="s">
        <v>2981</v>
      </c>
      <c r="G634" s="106" t="s">
        <v>2980</v>
      </c>
      <c r="H634" s="105" t="str">
        <f t="shared" si="19"/>
        <v>東京都台東区</v>
      </c>
      <c r="I634" t="s">
        <v>2982</v>
      </c>
    </row>
    <row r="635" spans="1:9" x14ac:dyDescent="0.35">
      <c r="A635" s="108" t="str">
        <f t="shared" si="18"/>
        <v>13</v>
      </c>
      <c r="B635" s="105">
        <v>13</v>
      </c>
      <c r="C635" s="105" t="s">
        <v>2964</v>
      </c>
      <c r="D635" s="107" t="s">
        <v>1012</v>
      </c>
      <c r="E635" s="106" t="s">
        <v>2983</v>
      </c>
      <c r="F635" s="107" t="s">
        <v>2984</v>
      </c>
      <c r="G635" s="106" t="s">
        <v>2983</v>
      </c>
      <c r="H635" s="105" t="str">
        <f t="shared" si="19"/>
        <v>東京都墨田区</v>
      </c>
      <c r="I635" t="s">
        <v>2985</v>
      </c>
    </row>
    <row r="636" spans="1:9" x14ac:dyDescent="0.35">
      <c r="A636" s="108" t="str">
        <f t="shared" si="18"/>
        <v>13</v>
      </c>
      <c r="B636" s="105">
        <v>13</v>
      </c>
      <c r="C636" s="105" t="s">
        <v>2964</v>
      </c>
      <c r="D636" s="107" t="s">
        <v>1016</v>
      </c>
      <c r="E636" s="106" t="s">
        <v>2986</v>
      </c>
      <c r="F636" s="107" t="s">
        <v>2987</v>
      </c>
      <c r="G636" s="106" t="s">
        <v>2986</v>
      </c>
      <c r="H636" s="105" t="str">
        <f t="shared" si="19"/>
        <v>東京都江東区</v>
      </c>
      <c r="I636" t="s">
        <v>2988</v>
      </c>
    </row>
    <row r="637" spans="1:9" x14ac:dyDescent="0.35">
      <c r="A637" s="108" t="str">
        <f t="shared" si="18"/>
        <v>13</v>
      </c>
      <c r="B637" s="105">
        <v>13</v>
      </c>
      <c r="C637" s="105" t="s">
        <v>2964</v>
      </c>
      <c r="D637" s="107" t="s">
        <v>1020</v>
      </c>
      <c r="E637" s="106" t="s">
        <v>2989</v>
      </c>
      <c r="F637" s="107" t="s">
        <v>2990</v>
      </c>
      <c r="G637" s="106" t="s">
        <v>2989</v>
      </c>
      <c r="H637" s="105" t="str">
        <f t="shared" si="19"/>
        <v>東京都品川区</v>
      </c>
      <c r="I637" t="s">
        <v>2991</v>
      </c>
    </row>
    <row r="638" spans="1:9" x14ac:dyDescent="0.35">
      <c r="A638" s="108" t="str">
        <f t="shared" si="18"/>
        <v>13</v>
      </c>
      <c r="B638" s="105">
        <v>13</v>
      </c>
      <c r="C638" s="105" t="s">
        <v>2964</v>
      </c>
      <c r="D638" s="107" t="s">
        <v>1024</v>
      </c>
      <c r="E638" s="106" t="s">
        <v>2992</v>
      </c>
      <c r="F638" s="107" t="s">
        <v>2993</v>
      </c>
      <c r="G638" s="106" t="s">
        <v>2992</v>
      </c>
      <c r="H638" s="105" t="str">
        <f t="shared" si="19"/>
        <v>東京都目黒区</v>
      </c>
      <c r="I638" t="s">
        <v>2994</v>
      </c>
    </row>
    <row r="639" spans="1:9" x14ac:dyDescent="0.35">
      <c r="A639" s="108" t="str">
        <f t="shared" si="18"/>
        <v>13</v>
      </c>
      <c r="B639" s="105">
        <v>13</v>
      </c>
      <c r="C639" s="105" t="s">
        <v>2964</v>
      </c>
      <c r="D639" s="107" t="s">
        <v>1028</v>
      </c>
      <c r="E639" s="106" t="s">
        <v>2995</v>
      </c>
      <c r="F639" s="107" t="s">
        <v>2996</v>
      </c>
      <c r="G639" s="106" t="s">
        <v>2995</v>
      </c>
      <c r="H639" s="105" t="str">
        <f t="shared" si="19"/>
        <v>東京都大田区</v>
      </c>
      <c r="I639" t="s">
        <v>2997</v>
      </c>
    </row>
    <row r="640" spans="1:9" x14ac:dyDescent="0.35">
      <c r="A640" s="108" t="str">
        <f t="shared" si="18"/>
        <v>13</v>
      </c>
      <c r="B640" s="105">
        <v>13</v>
      </c>
      <c r="C640" s="105" t="s">
        <v>2964</v>
      </c>
      <c r="D640" s="107" t="s">
        <v>1032</v>
      </c>
      <c r="E640" s="106" t="s">
        <v>2998</v>
      </c>
      <c r="F640" s="107" t="s">
        <v>2999</v>
      </c>
      <c r="G640" s="106" t="s">
        <v>2998</v>
      </c>
      <c r="H640" s="105" t="str">
        <f t="shared" si="19"/>
        <v>東京都世田谷区</v>
      </c>
      <c r="I640" t="s">
        <v>3000</v>
      </c>
    </row>
    <row r="641" spans="1:9" x14ac:dyDescent="0.35">
      <c r="A641" s="108" t="str">
        <f t="shared" si="18"/>
        <v>13</v>
      </c>
      <c r="B641" s="105">
        <v>13</v>
      </c>
      <c r="C641" s="105" t="s">
        <v>2964</v>
      </c>
      <c r="D641" s="107" t="s">
        <v>1036</v>
      </c>
      <c r="E641" s="106" t="s">
        <v>3001</v>
      </c>
      <c r="F641" s="107" t="s">
        <v>3002</v>
      </c>
      <c r="G641" s="106" t="s">
        <v>3001</v>
      </c>
      <c r="H641" s="105" t="str">
        <f t="shared" si="19"/>
        <v>東京都渋谷区</v>
      </c>
      <c r="I641" t="s">
        <v>3003</v>
      </c>
    </row>
    <row r="642" spans="1:9" x14ac:dyDescent="0.35">
      <c r="A642" s="108" t="str">
        <f t="shared" ref="A642:A705" si="20">MID(B642+100,2,2)</f>
        <v>13</v>
      </c>
      <c r="B642" s="105">
        <v>13</v>
      </c>
      <c r="C642" s="105" t="s">
        <v>2964</v>
      </c>
      <c r="D642" s="107" t="s">
        <v>1040</v>
      </c>
      <c r="E642" s="106" t="s">
        <v>3004</v>
      </c>
      <c r="F642" s="107" t="s">
        <v>3005</v>
      </c>
      <c r="G642" s="106" t="s">
        <v>3004</v>
      </c>
      <c r="H642" s="105" t="str">
        <f t="shared" ref="H642:H705" si="21">C642&amp;E642</f>
        <v>東京都中野区</v>
      </c>
      <c r="I642" t="s">
        <v>3006</v>
      </c>
    </row>
    <row r="643" spans="1:9" x14ac:dyDescent="0.35">
      <c r="A643" s="108" t="str">
        <f t="shared" si="20"/>
        <v>13</v>
      </c>
      <c r="B643" s="105">
        <v>13</v>
      </c>
      <c r="C643" s="105" t="s">
        <v>2964</v>
      </c>
      <c r="D643" s="107" t="s">
        <v>1044</v>
      </c>
      <c r="E643" s="106" t="s">
        <v>3007</v>
      </c>
      <c r="F643" s="107" t="s">
        <v>3008</v>
      </c>
      <c r="G643" s="106" t="s">
        <v>3007</v>
      </c>
      <c r="H643" s="105" t="str">
        <f t="shared" si="21"/>
        <v>東京都杉並区</v>
      </c>
      <c r="I643" t="s">
        <v>3009</v>
      </c>
    </row>
    <row r="644" spans="1:9" x14ac:dyDescent="0.35">
      <c r="A644" s="108" t="str">
        <f t="shared" si="20"/>
        <v>13</v>
      </c>
      <c r="B644" s="105">
        <v>13</v>
      </c>
      <c r="C644" s="105" t="s">
        <v>2964</v>
      </c>
      <c r="D644" s="107" t="s">
        <v>1048</v>
      </c>
      <c r="E644" s="106" t="s">
        <v>3010</v>
      </c>
      <c r="F644" s="107" t="s">
        <v>3011</v>
      </c>
      <c r="G644" s="106" t="s">
        <v>3010</v>
      </c>
      <c r="H644" s="105" t="str">
        <f t="shared" si="21"/>
        <v>東京都豊島区</v>
      </c>
      <c r="I644" t="s">
        <v>3012</v>
      </c>
    </row>
    <row r="645" spans="1:9" x14ac:dyDescent="0.35">
      <c r="A645" s="108" t="str">
        <f t="shared" si="20"/>
        <v>13</v>
      </c>
      <c r="B645" s="105">
        <v>13</v>
      </c>
      <c r="C645" s="105" t="s">
        <v>2964</v>
      </c>
      <c r="D645" s="107" t="s">
        <v>1052</v>
      </c>
      <c r="E645" s="106" t="s">
        <v>3013</v>
      </c>
      <c r="F645" s="107" t="s">
        <v>3014</v>
      </c>
      <c r="G645" s="106" t="s">
        <v>3013</v>
      </c>
      <c r="H645" s="105" t="str">
        <f t="shared" si="21"/>
        <v>東京都北区</v>
      </c>
      <c r="I645" t="s">
        <v>3015</v>
      </c>
    </row>
    <row r="646" spans="1:9" x14ac:dyDescent="0.35">
      <c r="A646" s="108" t="str">
        <f t="shared" si="20"/>
        <v>13</v>
      </c>
      <c r="B646" s="105">
        <v>13</v>
      </c>
      <c r="C646" s="105" t="s">
        <v>2964</v>
      </c>
      <c r="D646" s="107" t="s">
        <v>1056</v>
      </c>
      <c r="E646" s="106" t="s">
        <v>3016</v>
      </c>
      <c r="F646" s="107" t="s">
        <v>3017</v>
      </c>
      <c r="G646" s="106" t="s">
        <v>3016</v>
      </c>
      <c r="H646" s="105" t="str">
        <f t="shared" si="21"/>
        <v>東京都荒川区</v>
      </c>
      <c r="I646" t="s">
        <v>3018</v>
      </c>
    </row>
    <row r="647" spans="1:9" x14ac:dyDescent="0.35">
      <c r="A647" s="108" t="str">
        <f t="shared" si="20"/>
        <v>13</v>
      </c>
      <c r="B647" s="105">
        <v>13</v>
      </c>
      <c r="C647" s="105" t="s">
        <v>2964</v>
      </c>
      <c r="D647" s="107" t="s">
        <v>1060</v>
      </c>
      <c r="E647" s="106" t="s">
        <v>3019</v>
      </c>
      <c r="F647" s="107" t="s">
        <v>3020</v>
      </c>
      <c r="G647" s="106" t="s">
        <v>3019</v>
      </c>
      <c r="H647" s="105" t="str">
        <f t="shared" si="21"/>
        <v>東京都板橋区</v>
      </c>
      <c r="I647" t="s">
        <v>3021</v>
      </c>
    </row>
    <row r="648" spans="1:9" x14ac:dyDescent="0.35">
      <c r="A648" s="108" t="str">
        <f t="shared" si="20"/>
        <v>13</v>
      </c>
      <c r="B648" s="105">
        <v>13</v>
      </c>
      <c r="C648" s="105" t="s">
        <v>2964</v>
      </c>
      <c r="D648" s="107" t="s">
        <v>1064</v>
      </c>
      <c r="E648" s="106" t="s">
        <v>3022</v>
      </c>
      <c r="F648" s="107" t="s">
        <v>3023</v>
      </c>
      <c r="G648" s="106" t="s">
        <v>3022</v>
      </c>
      <c r="H648" s="105" t="str">
        <f t="shared" si="21"/>
        <v>東京都練馬区</v>
      </c>
      <c r="I648" t="s">
        <v>3024</v>
      </c>
    </row>
    <row r="649" spans="1:9" x14ac:dyDescent="0.35">
      <c r="A649" s="108" t="str">
        <f t="shared" si="20"/>
        <v>13</v>
      </c>
      <c r="B649" s="105">
        <v>13</v>
      </c>
      <c r="C649" s="105" t="s">
        <v>2964</v>
      </c>
      <c r="D649" s="107" t="s">
        <v>1068</v>
      </c>
      <c r="E649" s="106" t="s">
        <v>3025</v>
      </c>
      <c r="F649" s="107" t="s">
        <v>3026</v>
      </c>
      <c r="G649" s="106" t="s">
        <v>3025</v>
      </c>
      <c r="H649" s="105" t="str">
        <f t="shared" si="21"/>
        <v>東京都足立区</v>
      </c>
      <c r="I649" t="s">
        <v>3027</v>
      </c>
    </row>
    <row r="650" spans="1:9" x14ac:dyDescent="0.35">
      <c r="A650" s="108" t="str">
        <f t="shared" si="20"/>
        <v>13</v>
      </c>
      <c r="B650" s="105">
        <v>13</v>
      </c>
      <c r="C650" s="105" t="s">
        <v>2964</v>
      </c>
      <c r="D650" s="107" t="s">
        <v>1072</v>
      </c>
      <c r="E650" s="106" t="s">
        <v>3028</v>
      </c>
      <c r="F650" s="107" t="s">
        <v>3029</v>
      </c>
      <c r="G650" s="106" t="s">
        <v>3028</v>
      </c>
      <c r="H650" s="105" t="str">
        <f t="shared" si="21"/>
        <v>東京都葛飾区</v>
      </c>
      <c r="I650" t="s">
        <v>3030</v>
      </c>
    </row>
    <row r="651" spans="1:9" x14ac:dyDescent="0.35">
      <c r="A651" s="108" t="str">
        <f t="shared" si="20"/>
        <v>13</v>
      </c>
      <c r="B651" s="105">
        <v>13</v>
      </c>
      <c r="C651" s="105" t="s">
        <v>2964</v>
      </c>
      <c r="D651" s="107" t="s">
        <v>1076</v>
      </c>
      <c r="E651" s="106" t="s">
        <v>3031</v>
      </c>
      <c r="F651" s="107" t="s">
        <v>3032</v>
      </c>
      <c r="G651" s="106" t="s">
        <v>3031</v>
      </c>
      <c r="H651" s="105" t="str">
        <f t="shared" si="21"/>
        <v>東京都江戸川区</v>
      </c>
      <c r="I651" t="s">
        <v>3033</v>
      </c>
    </row>
    <row r="652" spans="1:9" x14ac:dyDescent="0.35">
      <c r="A652" s="108" t="str">
        <f t="shared" si="20"/>
        <v>13</v>
      </c>
      <c r="B652" s="105">
        <v>13</v>
      </c>
      <c r="C652" s="105" t="s">
        <v>2964</v>
      </c>
      <c r="D652" s="107" t="s">
        <v>1080</v>
      </c>
      <c r="E652" s="106" t="s">
        <v>3034</v>
      </c>
      <c r="F652" s="107" t="s">
        <v>3035</v>
      </c>
      <c r="G652" s="106" t="s">
        <v>3034</v>
      </c>
      <c r="H652" s="105" t="str">
        <f t="shared" si="21"/>
        <v>東京都八王子市</v>
      </c>
      <c r="I652" t="s">
        <v>3036</v>
      </c>
    </row>
    <row r="653" spans="1:9" x14ac:dyDescent="0.35">
      <c r="A653" s="108" t="str">
        <f t="shared" si="20"/>
        <v>13</v>
      </c>
      <c r="B653" s="105">
        <v>13</v>
      </c>
      <c r="C653" s="105" t="s">
        <v>2964</v>
      </c>
      <c r="D653" s="107" t="s">
        <v>1084</v>
      </c>
      <c r="E653" s="106" t="s">
        <v>3037</v>
      </c>
      <c r="F653" s="107" t="s">
        <v>3038</v>
      </c>
      <c r="G653" s="106" t="s">
        <v>3037</v>
      </c>
      <c r="H653" s="105" t="str">
        <f t="shared" si="21"/>
        <v>東京都立川市</v>
      </c>
      <c r="I653" t="s">
        <v>3039</v>
      </c>
    </row>
    <row r="654" spans="1:9" x14ac:dyDescent="0.35">
      <c r="A654" s="108" t="str">
        <f t="shared" si="20"/>
        <v>13</v>
      </c>
      <c r="B654" s="105">
        <v>13</v>
      </c>
      <c r="C654" s="105" t="s">
        <v>2964</v>
      </c>
      <c r="D654" s="107" t="s">
        <v>1088</v>
      </c>
      <c r="E654" s="106" t="s">
        <v>3040</v>
      </c>
      <c r="F654" s="107" t="s">
        <v>3041</v>
      </c>
      <c r="G654" s="106" t="s">
        <v>3040</v>
      </c>
      <c r="H654" s="105" t="str">
        <f t="shared" si="21"/>
        <v>東京都武蔵野市</v>
      </c>
      <c r="I654" t="s">
        <v>3042</v>
      </c>
    </row>
    <row r="655" spans="1:9" x14ac:dyDescent="0.35">
      <c r="A655" s="108" t="str">
        <f t="shared" si="20"/>
        <v>13</v>
      </c>
      <c r="B655" s="105">
        <v>13</v>
      </c>
      <c r="C655" s="105" t="s">
        <v>2964</v>
      </c>
      <c r="D655" s="107" t="s">
        <v>1615</v>
      </c>
      <c r="E655" s="106" t="s">
        <v>3043</v>
      </c>
      <c r="F655" s="107" t="s">
        <v>3044</v>
      </c>
      <c r="G655" s="106" t="s">
        <v>3043</v>
      </c>
      <c r="H655" s="105" t="str">
        <f t="shared" si="21"/>
        <v>東京都三鷹市</v>
      </c>
      <c r="I655" t="s">
        <v>3045</v>
      </c>
    </row>
    <row r="656" spans="1:9" x14ac:dyDescent="0.35">
      <c r="A656" s="108" t="str">
        <f t="shared" si="20"/>
        <v>13</v>
      </c>
      <c r="B656" s="105">
        <v>13</v>
      </c>
      <c r="C656" s="105" t="s">
        <v>2964</v>
      </c>
      <c r="D656" s="107" t="s">
        <v>1092</v>
      </c>
      <c r="E656" s="106" t="s">
        <v>3046</v>
      </c>
      <c r="F656" s="107" t="s">
        <v>3047</v>
      </c>
      <c r="G656" s="106" t="s">
        <v>3046</v>
      </c>
      <c r="H656" s="105" t="str">
        <f t="shared" si="21"/>
        <v>東京都青梅市</v>
      </c>
      <c r="I656" t="s">
        <v>3048</v>
      </c>
    </row>
    <row r="657" spans="1:9" x14ac:dyDescent="0.35">
      <c r="A657" s="108" t="str">
        <f t="shared" si="20"/>
        <v>13</v>
      </c>
      <c r="B657" s="105">
        <v>13</v>
      </c>
      <c r="C657" s="105" t="s">
        <v>2964</v>
      </c>
      <c r="D657" s="107" t="s">
        <v>1096</v>
      </c>
      <c r="E657" s="106" t="s">
        <v>3049</v>
      </c>
      <c r="F657" s="107" t="s">
        <v>3050</v>
      </c>
      <c r="G657" s="106" t="s">
        <v>3049</v>
      </c>
      <c r="H657" s="105" t="str">
        <f t="shared" si="21"/>
        <v>東京都府中市</v>
      </c>
      <c r="I657" t="s">
        <v>3051</v>
      </c>
    </row>
    <row r="658" spans="1:9" x14ac:dyDescent="0.35">
      <c r="A658" s="108" t="str">
        <f t="shared" si="20"/>
        <v>13</v>
      </c>
      <c r="B658" s="105">
        <v>13</v>
      </c>
      <c r="C658" s="105" t="s">
        <v>2964</v>
      </c>
      <c r="D658" s="107" t="s">
        <v>1100</v>
      </c>
      <c r="E658" s="106" t="s">
        <v>3052</v>
      </c>
      <c r="F658" s="107" t="s">
        <v>3053</v>
      </c>
      <c r="G658" s="106" t="s">
        <v>3052</v>
      </c>
      <c r="H658" s="105" t="str">
        <f t="shared" si="21"/>
        <v>東京都昭島市</v>
      </c>
      <c r="I658" t="s">
        <v>3054</v>
      </c>
    </row>
    <row r="659" spans="1:9" x14ac:dyDescent="0.35">
      <c r="A659" s="108" t="str">
        <f t="shared" si="20"/>
        <v>13</v>
      </c>
      <c r="B659" s="105">
        <v>13</v>
      </c>
      <c r="C659" s="105" t="s">
        <v>2964</v>
      </c>
      <c r="D659" s="107" t="s">
        <v>1104</v>
      </c>
      <c r="E659" s="106" t="s">
        <v>3055</v>
      </c>
      <c r="F659" s="107" t="s">
        <v>3056</v>
      </c>
      <c r="G659" s="106" t="s">
        <v>3055</v>
      </c>
      <c r="H659" s="105" t="str">
        <f t="shared" si="21"/>
        <v>東京都調布市</v>
      </c>
      <c r="I659" t="s">
        <v>3057</v>
      </c>
    </row>
    <row r="660" spans="1:9" x14ac:dyDescent="0.35">
      <c r="A660" s="108" t="str">
        <f t="shared" si="20"/>
        <v>13</v>
      </c>
      <c r="B660" s="105">
        <v>13</v>
      </c>
      <c r="C660" s="105" t="s">
        <v>2964</v>
      </c>
      <c r="D660" s="107" t="s">
        <v>1619</v>
      </c>
      <c r="E660" s="106" t="s">
        <v>3058</v>
      </c>
      <c r="F660" s="107" t="s">
        <v>3059</v>
      </c>
      <c r="G660" s="106" t="s">
        <v>3058</v>
      </c>
      <c r="H660" s="105" t="str">
        <f t="shared" si="21"/>
        <v>東京都町田市</v>
      </c>
      <c r="I660" t="s">
        <v>3060</v>
      </c>
    </row>
    <row r="661" spans="1:9" x14ac:dyDescent="0.35">
      <c r="A661" s="108" t="str">
        <f t="shared" si="20"/>
        <v>13</v>
      </c>
      <c r="B661" s="105">
        <v>13</v>
      </c>
      <c r="C661" s="105" t="s">
        <v>2964</v>
      </c>
      <c r="D661" s="107" t="s">
        <v>1108</v>
      </c>
      <c r="E661" s="106" t="s">
        <v>3061</v>
      </c>
      <c r="F661" s="107" t="s">
        <v>3062</v>
      </c>
      <c r="G661" s="106" t="s">
        <v>3061</v>
      </c>
      <c r="H661" s="105" t="str">
        <f t="shared" si="21"/>
        <v>東京都福生市</v>
      </c>
      <c r="I661" t="s">
        <v>3063</v>
      </c>
    </row>
    <row r="662" spans="1:9" x14ac:dyDescent="0.35">
      <c r="A662" s="108" t="str">
        <f t="shared" si="20"/>
        <v>13</v>
      </c>
      <c r="B662" s="105">
        <v>13</v>
      </c>
      <c r="C662" s="105" t="s">
        <v>2964</v>
      </c>
      <c r="D662" s="107" t="s">
        <v>1112</v>
      </c>
      <c r="E662" s="106" t="s">
        <v>3064</v>
      </c>
      <c r="F662" s="107" t="s">
        <v>3065</v>
      </c>
      <c r="G662" s="106" t="s">
        <v>3064</v>
      </c>
      <c r="H662" s="105" t="str">
        <f t="shared" si="21"/>
        <v>東京都羽村市</v>
      </c>
      <c r="I662" t="s">
        <v>3066</v>
      </c>
    </row>
    <row r="663" spans="1:9" x14ac:dyDescent="0.35">
      <c r="A663" s="108" t="str">
        <f t="shared" si="20"/>
        <v>13</v>
      </c>
      <c r="B663" s="105">
        <v>13</v>
      </c>
      <c r="C663" s="105" t="s">
        <v>2964</v>
      </c>
      <c r="D663" s="107" t="s">
        <v>1116</v>
      </c>
      <c r="E663" s="106" t="s">
        <v>3067</v>
      </c>
      <c r="F663" s="107" t="s">
        <v>3068</v>
      </c>
      <c r="G663" s="106" t="s">
        <v>3067</v>
      </c>
      <c r="H663" s="105" t="str">
        <f t="shared" si="21"/>
        <v>東京都瑞穂町</v>
      </c>
      <c r="I663" t="s">
        <v>3069</v>
      </c>
    </row>
    <row r="664" spans="1:9" x14ac:dyDescent="0.35">
      <c r="A664" s="108" t="str">
        <f t="shared" si="20"/>
        <v>13</v>
      </c>
      <c r="B664" s="105">
        <v>13</v>
      </c>
      <c r="C664" s="105" t="s">
        <v>2964</v>
      </c>
      <c r="D664" s="107" t="s">
        <v>1120</v>
      </c>
      <c r="E664" s="106" t="s">
        <v>3070</v>
      </c>
      <c r="F664" s="107" t="s">
        <v>3071</v>
      </c>
      <c r="G664" s="106" t="s">
        <v>3070</v>
      </c>
      <c r="H664" s="105" t="str">
        <f t="shared" si="21"/>
        <v>東京都あきる野市</v>
      </c>
      <c r="I664" t="s">
        <v>3072</v>
      </c>
    </row>
    <row r="665" spans="1:9" x14ac:dyDescent="0.35">
      <c r="A665" s="108" t="str">
        <f t="shared" si="20"/>
        <v>13</v>
      </c>
      <c r="B665" s="105">
        <v>13</v>
      </c>
      <c r="C665" s="105" t="s">
        <v>2964</v>
      </c>
      <c r="D665" s="107" t="s">
        <v>1124</v>
      </c>
      <c r="E665" s="106" t="s">
        <v>3073</v>
      </c>
      <c r="F665" s="107" t="s">
        <v>3074</v>
      </c>
      <c r="G665" s="106" t="s">
        <v>3073</v>
      </c>
      <c r="H665" s="105" t="str">
        <f t="shared" si="21"/>
        <v>東京都日の出町</v>
      </c>
      <c r="I665" t="s">
        <v>3075</v>
      </c>
    </row>
    <row r="666" spans="1:9" x14ac:dyDescent="0.35">
      <c r="A666" s="108" t="str">
        <f t="shared" si="20"/>
        <v>13</v>
      </c>
      <c r="B666" s="105">
        <v>13</v>
      </c>
      <c r="C666" s="105" t="s">
        <v>2964</v>
      </c>
      <c r="D666" s="107" t="s">
        <v>1884</v>
      </c>
      <c r="E666" s="106" t="s">
        <v>3076</v>
      </c>
      <c r="F666" s="107" t="s">
        <v>3077</v>
      </c>
      <c r="G666" s="106" t="s">
        <v>3076</v>
      </c>
      <c r="H666" s="105" t="str">
        <f t="shared" si="21"/>
        <v>東京都檜原村</v>
      </c>
      <c r="I666" t="s">
        <v>3078</v>
      </c>
    </row>
    <row r="667" spans="1:9" x14ac:dyDescent="0.35">
      <c r="A667" s="108" t="str">
        <f t="shared" si="20"/>
        <v>13</v>
      </c>
      <c r="B667" s="105">
        <v>13</v>
      </c>
      <c r="C667" s="105" t="s">
        <v>2964</v>
      </c>
      <c r="D667" s="107" t="s">
        <v>1128</v>
      </c>
      <c r="E667" s="106" t="s">
        <v>3079</v>
      </c>
      <c r="F667" s="107" t="s">
        <v>3080</v>
      </c>
      <c r="G667" s="106" t="s">
        <v>3079</v>
      </c>
      <c r="H667" s="105" t="str">
        <f t="shared" si="21"/>
        <v>東京都奥多摩町</v>
      </c>
      <c r="I667" t="s">
        <v>3081</v>
      </c>
    </row>
    <row r="668" spans="1:9" x14ac:dyDescent="0.35">
      <c r="A668" s="108" t="str">
        <f t="shared" si="20"/>
        <v>13</v>
      </c>
      <c r="B668" s="105">
        <v>13</v>
      </c>
      <c r="C668" s="105" t="s">
        <v>2964</v>
      </c>
      <c r="D668" s="107" t="s">
        <v>1136</v>
      </c>
      <c r="E668" s="106" t="s">
        <v>3082</v>
      </c>
      <c r="F668" s="107" t="s">
        <v>3083</v>
      </c>
      <c r="G668" s="106" t="s">
        <v>3082</v>
      </c>
      <c r="H668" s="105" t="str">
        <f t="shared" si="21"/>
        <v>東京都日野市</v>
      </c>
      <c r="I668" t="s">
        <v>3084</v>
      </c>
    </row>
    <row r="669" spans="1:9" x14ac:dyDescent="0.35">
      <c r="A669" s="108" t="str">
        <f t="shared" si="20"/>
        <v>13</v>
      </c>
      <c r="B669" s="105">
        <v>13</v>
      </c>
      <c r="C669" s="105" t="s">
        <v>2964</v>
      </c>
      <c r="D669" s="107" t="s">
        <v>1144</v>
      </c>
      <c r="E669" s="106" t="s">
        <v>3085</v>
      </c>
      <c r="F669" s="107" t="s">
        <v>3086</v>
      </c>
      <c r="G669" s="106" t="s">
        <v>3085</v>
      </c>
      <c r="H669" s="105" t="str">
        <f t="shared" si="21"/>
        <v>東京都多摩市</v>
      </c>
      <c r="I669" t="s">
        <v>3087</v>
      </c>
    </row>
    <row r="670" spans="1:9" x14ac:dyDescent="0.35">
      <c r="A670" s="108" t="str">
        <f t="shared" si="20"/>
        <v>13</v>
      </c>
      <c r="B670" s="105">
        <v>13</v>
      </c>
      <c r="C670" s="105" t="s">
        <v>2964</v>
      </c>
      <c r="D670" s="107" t="s">
        <v>1641</v>
      </c>
      <c r="E670" s="106" t="s">
        <v>3088</v>
      </c>
      <c r="F670" s="107" t="s">
        <v>3089</v>
      </c>
      <c r="G670" s="106" t="s">
        <v>3088</v>
      </c>
      <c r="H670" s="105" t="str">
        <f t="shared" si="21"/>
        <v>東京都稲城市</v>
      </c>
      <c r="I670" t="s">
        <v>3090</v>
      </c>
    </row>
    <row r="671" spans="1:9" x14ac:dyDescent="0.35">
      <c r="A671" s="108" t="str">
        <f t="shared" si="20"/>
        <v>13</v>
      </c>
      <c r="B671" s="105">
        <v>13</v>
      </c>
      <c r="C671" s="105" t="s">
        <v>2964</v>
      </c>
      <c r="D671" s="107" t="s">
        <v>1148</v>
      </c>
      <c r="E671" s="106" t="s">
        <v>3091</v>
      </c>
      <c r="F671" s="107" t="s">
        <v>3092</v>
      </c>
      <c r="G671" s="106" t="s">
        <v>3091</v>
      </c>
      <c r="H671" s="105" t="str">
        <f t="shared" si="21"/>
        <v>東京都国立市</v>
      </c>
      <c r="I671" t="s">
        <v>3093</v>
      </c>
    </row>
    <row r="672" spans="1:9" x14ac:dyDescent="0.35">
      <c r="A672" s="108" t="str">
        <f t="shared" si="20"/>
        <v>13</v>
      </c>
      <c r="B672" s="105">
        <v>13</v>
      </c>
      <c r="C672" s="105" t="s">
        <v>2964</v>
      </c>
      <c r="D672" s="107" t="s">
        <v>1645</v>
      </c>
      <c r="E672" s="106" t="s">
        <v>3094</v>
      </c>
      <c r="F672" s="107" t="s">
        <v>3095</v>
      </c>
      <c r="G672" s="106" t="s">
        <v>3094</v>
      </c>
      <c r="H672" s="105" t="str">
        <f t="shared" si="21"/>
        <v>東京都狛江市</v>
      </c>
      <c r="I672" t="s">
        <v>3096</v>
      </c>
    </row>
    <row r="673" spans="1:9" x14ac:dyDescent="0.35">
      <c r="A673" s="108" t="str">
        <f t="shared" si="20"/>
        <v>13</v>
      </c>
      <c r="B673" s="105">
        <v>13</v>
      </c>
      <c r="C673" s="105" t="s">
        <v>2964</v>
      </c>
      <c r="D673" s="107" t="s">
        <v>1775</v>
      </c>
      <c r="E673" s="106" t="s">
        <v>3097</v>
      </c>
      <c r="F673" s="107" t="s">
        <v>3098</v>
      </c>
      <c r="G673" s="106" t="s">
        <v>3097</v>
      </c>
      <c r="H673" s="105" t="str">
        <f t="shared" si="21"/>
        <v>東京都小金井市</v>
      </c>
      <c r="I673" t="s">
        <v>3099</v>
      </c>
    </row>
    <row r="674" spans="1:9" x14ac:dyDescent="0.35">
      <c r="A674" s="108" t="str">
        <f t="shared" si="20"/>
        <v>13</v>
      </c>
      <c r="B674" s="105">
        <v>13</v>
      </c>
      <c r="C674" s="105" t="s">
        <v>2964</v>
      </c>
      <c r="D674" s="107" t="s">
        <v>1779</v>
      </c>
      <c r="E674" s="106" t="s">
        <v>3100</v>
      </c>
      <c r="F674" s="107" t="s">
        <v>3101</v>
      </c>
      <c r="G674" s="106" t="s">
        <v>3100</v>
      </c>
      <c r="H674" s="105" t="str">
        <f t="shared" si="21"/>
        <v>東京都国分寺市</v>
      </c>
      <c r="I674" t="s">
        <v>3102</v>
      </c>
    </row>
    <row r="675" spans="1:9" x14ac:dyDescent="0.35">
      <c r="A675" s="108" t="str">
        <f t="shared" si="20"/>
        <v>13</v>
      </c>
      <c r="B675" s="105">
        <v>13</v>
      </c>
      <c r="C675" s="105" t="s">
        <v>2964</v>
      </c>
      <c r="D675" s="107" t="s">
        <v>1152</v>
      </c>
      <c r="E675" s="106" t="s">
        <v>3103</v>
      </c>
      <c r="F675" s="107" t="s">
        <v>3104</v>
      </c>
      <c r="G675" s="106" t="s">
        <v>3103</v>
      </c>
      <c r="H675" s="105" t="str">
        <f t="shared" si="21"/>
        <v>東京都武蔵村山市</v>
      </c>
      <c r="I675" t="s">
        <v>3105</v>
      </c>
    </row>
    <row r="676" spans="1:9" x14ac:dyDescent="0.35">
      <c r="A676" s="108" t="str">
        <f t="shared" si="20"/>
        <v>13</v>
      </c>
      <c r="B676" s="105">
        <v>13</v>
      </c>
      <c r="C676" s="105" t="s">
        <v>2964</v>
      </c>
      <c r="D676" s="107" t="s">
        <v>2577</v>
      </c>
      <c r="E676" s="106" t="s">
        <v>3106</v>
      </c>
      <c r="F676" s="107" t="s">
        <v>3107</v>
      </c>
      <c r="G676" s="106" t="s">
        <v>3106</v>
      </c>
      <c r="H676" s="105" t="str">
        <f t="shared" si="21"/>
        <v>東京都東大和市</v>
      </c>
      <c r="I676" t="s">
        <v>3108</v>
      </c>
    </row>
    <row r="677" spans="1:9" x14ac:dyDescent="0.35">
      <c r="A677" s="108" t="str">
        <f t="shared" si="20"/>
        <v>13</v>
      </c>
      <c r="B677" s="105">
        <v>13</v>
      </c>
      <c r="C677" s="105" t="s">
        <v>2964</v>
      </c>
      <c r="D677" s="107" t="s">
        <v>1156</v>
      </c>
      <c r="E677" s="106" t="s">
        <v>3109</v>
      </c>
      <c r="F677" s="107" t="s">
        <v>3110</v>
      </c>
      <c r="G677" s="106" t="s">
        <v>3109</v>
      </c>
      <c r="H677" s="105" t="str">
        <f t="shared" si="21"/>
        <v>東京都東村山市</v>
      </c>
      <c r="I677" t="s">
        <v>3111</v>
      </c>
    </row>
    <row r="678" spans="1:9" x14ac:dyDescent="0.35">
      <c r="A678" s="108" t="str">
        <f t="shared" si="20"/>
        <v>13</v>
      </c>
      <c r="B678" s="105">
        <v>13</v>
      </c>
      <c r="C678" s="105" t="s">
        <v>2964</v>
      </c>
      <c r="D678" s="107" t="s">
        <v>1160</v>
      </c>
      <c r="E678" s="106" t="s">
        <v>3112</v>
      </c>
      <c r="F678" s="107" t="s">
        <v>3113</v>
      </c>
      <c r="G678" s="106" t="s">
        <v>3112</v>
      </c>
      <c r="H678" s="105" t="str">
        <f t="shared" si="21"/>
        <v>東京都清瀬市</v>
      </c>
      <c r="I678" t="s">
        <v>3114</v>
      </c>
    </row>
    <row r="679" spans="1:9" x14ac:dyDescent="0.35">
      <c r="A679" s="108" t="str">
        <f t="shared" si="20"/>
        <v>13</v>
      </c>
      <c r="B679" s="105">
        <v>13</v>
      </c>
      <c r="C679" s="105" t="s">
        <v>2964</v>
      </c>
      <c r="D679" s="107" t="s">
        <v>1164</v>
      </c>
      <c r="E679" s="106" t="s">
        <v>3115</v>
      </c>
      <c r="F679" s="107" t="s">
        <v>3116</v>
      </c>
      <c r="G679" s="106" t="s">
        <v>3115</v>
      </c>
      <c r="H679" s="105" t="str">
        <f t="shared" si="21"/>
        <v>東京都東久留米市</v>
      </c>
      <c r="I679" t="s">
        <v>3117</v>
      </c>
    </row>
    <row r="680" spans="1:9" x14ac:dyDescent="0.35">
      <c r="A680" s="108" t="str">
        <f t="shared" si="20"/>
        <v>13</v>
      </c>
      <c r="B680" s="105">
        <v>13</v>
      </c>
      <c r="C680" s="105" t="s">
        <v>2964</v>
      </c>
      <c r="D680" s="107" t="s">
        <v>1172</v>
      </c>
      <c r="E680" s="106" t="s">
        <v>3118</v>
      </c>
      <c r="F680" s="107" t="s">
        <v>3119</v>
      </c>
      <c r="G680" s="106" t="s">
        <v>3118</v>
      </c>
      <c r="H680" s="105" t="str">
        <f t="shared" si="21"/>
        <v>東京都西東京市</v>
      </c>
      <c r="I680" t="s">
        <v>3120</v>
      </c>
    </row>
    <row r="681" spans="1:9" x14ac:dyDescent="0.35">
      <c r="A681" s="108" t="str">
        <f t="shared" si="20"/>
        <v>13</v>
      </c>
      <c r="B681" s="105">
        <v>13</v>
      </c>
      <c r="C681" s="105" t="s">
        <v>2964</v>
      </c>
      <c r="D681" s="107" t="s">
        <v>1176</v>
      </c>
      <c r="E681" s="106" t="s">
        <v>3121</v>
      </c>
      <c r="F681" s="107" t="s">
        <v>3122</v>
      </c>
      <c r="G681" s="106" t="s">
        <v>3121</v>
      </c>
      <c r="H681" s="105" t="str">
        <f t="shared" si="21"/>
        <v>東京都小平市</v>
      </c>
      <c r="I681" t="s">
        <v>3123</v>
      </c>
    </row>
    <row r="682" spans="1:9" x14ac:dyDescent="0.35">
      <c r="A682" s="108" t="str">
        <f t="shared" si="20"/>
        <v>13</v>
      </c>
      <c r="B682" s="105">
        <v>13</v>
      </c>
      <c r="C682" s="105" t="s">
        <v>2964</v>
      </c>
      <c r="D682" s="107" t="s">
        <v>1180</v>
      </c>
      <c r="E682" s="106" t="s">
        <v>3124</v>
      </c>
      <c r="F682" s="107" t="s">
        <v>3125</v>
      </c>
      <c r="G682" s="106" t="s">
        <v>3124</v>
      </c>
      <c r="H682" s="105" t="str">
        <f t="shared" si="21"/>
        <v>東京都大島町</v>
      </c>
      <c r="I682" t="s">
        <v>3126</v>
      </c>
    </row>
    <row r="683" spans="1:9" x14ac:dyDescent="0.35">
      <c r="A683" s="108" t="str">
        <f t="shared" si="20"/>
        <v>13</v>
      </c>
      <c r="B683" s="105">
        <v>13</v>
      </c>
      <c r="C683" s="105" t="s">
        <v>2964</v>
      </c>
      <c r="D683" s="107" t="s">
        <v>1671</v>
      </c>
      <c r="E683" s="106" t="s">
        <v>3127</v>
      </c>
      <c r="F683" s="107" t="s">
        <v>3128</v>
      </c>
      <c r="G683" s="106" t="s">
        <v>3127</v>
      </c>
      <c r="H683" s="105" t="str">
        <f t="shared" si="21"/>
        <v>東京都利島村</v>
      </c>
      <c r="I683" t="s">
        <v>3129</v>
      </c>
    </row>
    <row r="684" spans="1:9" x14ac:dyDescent="0.35">
      <c r="A684" s="108" t="str">
        <f t="shared" si="20"/>
        <v>13</v>
      </c>
      <c r="B684" s="105">
        <v>13</v>
      </c>
      <c r="C684" s="105" t="s">
        <v>2964</v>
      </c>
      <c r="D684" s="107" t="s">
        <v>2762</v>
      </c>
      <c r="E684" s="106" t="s">
        <v>3130</v>
      </c>
      <c r="F684" s="107" t="s">
        <v>3131</v>
      </c>
      <c r="G684" s="106" t="s">
        <v>3130</v>
      </c>
      <c r="H684" s="105" t="str">
        <f t="shared" si="21"/>
        <v>東京都新島村</v>
      </c>
      <c r="I684" t="s">
        <v>3132</v>
      </c>
    </row>
    <row r="685" spans="1:9" x14ac:dyDescent="0.35">
      <c r="A685" s="108" t="str">
        <f t="shared" si="20"/>
        <v>13</v>
      </c>
      <c r="B685" s="105">
        <v>13</v>
      </c>
      <c r="C685" s="105" t="s">
        <v>2964</v>
      </c>
      <c r="D685" s="107" t="s">
        <v>1184</v>
      </c>
      <c r="E685" s="106" t="s">
        <v>3133</v>
      </c>
      <c r="F685" s="107" t="s">
        <v>3134</v>
      </c>
      <c r="G685" s="106" t="s">
        <v>3133</v>
      </c>
      <c r="H685" s="105" t="str">
        <f t="shared" si="21"/>
        <v>東京都神津島村</v>
      </c>
      <c r="I685" t="s">
        <v>3135</v>
      </c>
    </row>
    <row r="686" spans="1:9" x14ac:dyDescent="0.35">
      <c r="A686" s="108" t="str">
        <f t="shared" si="20"/>
        <v>13</v>
      </c>
      <c r="B686" s="105">
        <v>13</v>
      </c>
      <c r="C686" s="105" t="s">
        <v>2964</v>
      </c>
      <c r="D686" s="107" t="s">
        <v>1678</v>
      </c>
      <c r="E686" s="106" t="s">
        <v>3136</v>
      </c>
      <c r="F686" s="107" t="s">
        <v>3137</v>
      </c>
      <c r="G686" s="106" t="s">
        <v>3136</v>
      </c>
      <c r="H686" s="105" t="str">
        <f t="shared" si="21"/>
        <v>東京都三宅村</v>
      </c>
      <c r="I686" t="s">
        <v>3138</v>
      </c>
    </row>
    <row r="687" spans="1:9" x14ac:dyDescent="0.35">
      <c r="A687" s="108" t="str">
        <f t="shared" si="20"/>
        <v>13</v>
      </c>
      <c r="B687" s="105">
        <v>13</v>
      </c>
      <c r="C687" s="105" t="s">
        <v>2964</v>
      </c>
      <c r="D687" s="107" t="s">
        <v>1188</v>
      </c>
      <c r="E687" s="106" t="s">
        <v>3139</v>
      </c>
      <c r="F687" s="107" t="s">
        <v>3140</v>
      </c>
      <c r="G687" s="106" t="s">
        <v>3139</v>
      </c>
      <c r="H687" s="105" t="str">
        <f t="shared" si="21"/>
        <v>東京都御蔵島村</v>
      </c>
      <c r="I687" t="s">
        <v>3141</v>
      </c>
    </row>
    <row r="688" spans="1:9" x14ac:dyDescent="0.35">
      <c r="A688" s="108" t="str">
        <f t="shared" si="20"/>
        <v>13</v>
      </c>
      <c r="B688" s="105">
        <v>13</v>
      </c>
      <c r="C688" s="105" t="s">
        <v>2964</v>
      </c>
      <c r="D688" s="107" t="s">
        <v>1192</v>
      </c>
      <c r="E688" s="106" t="s">
        <v>3142</v>
      </c>
      <c r="F688" s="107" t="s">
        <v>3143</v>
      </c>
      <c r="G688" s="106" t="s">
        <v>3142</v>
      </c>
      <c r="H688" s="105" t="str">
        <f t="shared" si="21"/>
        <v>東京都八丈町</v>
      </c>
      <c r="I688" t="s">
        <v>3144</v>
      </c>
    </row>
    <row r="689" spans="1:9" x14ac:dyDescent="0.35">
      <c r="A689" s="108" t="str">
        <f t="shared" si="20"/>
        <v>13</v>
      </c>
      <c r="B689" s="105">
        <v>13</v>
      </c>
      <c r="C689" s="105" t="s">
        <v>2964</v>
      </c>
      <c r="D689" s="107" t="s">
        <v>2586</v>
      </c>
      <c r="E689" s="106" t="s">
        <v>3145</v>
      </c>
      <c r="F689" s="107" t="s">
        <v>3146</v>
      </c>
      <c r="G689" s="106" t="s">
        <v>3145</v>
      </c>
      <c r="H689" s="105" t="str">
        <f t="shared" si="21"/>
        <v>東京都青ヶ島村</v>
      </c>
      <c r="I689" t="s">
        <v>3147</v>
      </c>
    </row>
    <row r="690" spans="1:9" x14ac:dyDescent="0.35">
      <c r="A690" s="108" t="str">
        <f t="shared" si="20"/>
        <v>13</v>
      </c>
      <c r="B690" s="105">
        <v>13</v>
      </c>
      <c r="C690" s="105" t="s">
        <v>2964</v>
      </c>
      <c r="D690" s="107" t="s">
        <v>1196</v>
      </c>
      <c r="E690" s="106" t="s">
        <v>3148</v>
      </c>
      <c r="F690" s="107" t="s">
        <v>3149</v>
      </c>
      <c r="G690" s="106" t="s">
        <v>3148</v>
      </c>
      <c r="H690" s="105" t="str">
        <f t="shared" si="21"/>
        <v>東京都小笠原村</v>
      </c>
      <c r="I690" t="s">
        <v>3150</v>
      </c>
    </row>
    <row r="691" spans="1:9" x14ac:dyDescent="0.35">
      <c r="A691" s="108" t="str">
        <f t="shared" si="20"/>
        <v>14</v>
      </c>
      <c r="B691" s="105">
        <v>14</v>
      </c>
      <c r="C691" s="105" t="s">
        <v>3151</v>
      </c>
      <c r="D691" s="107" t="s">
        <v>988</v>
      </c>
      <c r="E691" s="106" t="s">
        <v>3152</v>
      </c>
      <c r="F691" s="107" t="s">
        <v>3153</v>
      </c>
      <c r="G691" s="106" t="s">
        <v>3152</v>
      </c>
      <c r="H691" s="105" t="str">
        <f t="shared" si="21"/>
        <v>神奈川県横浜市</v>
      </c>
      <c r="I691" t="s">
        <v>3154</v>
      </c>
    </row>
    <row r="692" spans="1:9" x14ac:dyDescent="0.35">
      <c r="A692" s="108" t="str">
        <f t="shared" si="20"/>
        <v>14</v>
      </c>
      <c r="B692" s="105">
        <v>14</v>
      </c>
      <c r="C692" s="105" t="s">
        <v>3151</v>
      </c>
      <c r="D692" s="107" t="s">
        <v>992</v>
      </c>
      <c r="E692" s="106" t="s">
        <v>3155</v>
      </c>
      <c r="F692" s="107" t="s">
        <v>3156</v>
      </c>
      <c r="G692" s="106" t="s">
        <v>3155</v>
      </c>
      <c r="H692" s="105" t="str">
        <f t="shared" si="21"/>
        <v>神奈川県川崎市</v>
      </c>
      <c r="I692" t="s">
        <v>3157</v>
      </c>
    </row>
    <row r="693" spans="1:9" x14ac:dyDescent="0.35">
      <c r="A693" s="108" t="str">
        <f t="shared" si="20"/>
        <v>14</v>
      </c>
      <c r="B693" s="105">
        <v>14</v>
      </c>
      <c r="C693" s="105" t="s">
        <v>3151</v>
      </c>
      <c r="D693" s="107" t="s">
        <v>996</v>
      </c>
      <c r="E693" s="106" t="s">
        <v>3158</v>
      </c>
      <c r="F693" s="107" t="s">
        <v>3159</v>
      </c>
      <c r="G693" s="106" t="s">
        <v>3158</v>
      </c>
      <c r="H693" s="105" t="str">
        <f t="shared" si="21"/>
        <v>神奈川県横須賀市</v>
      </c>
      <c r="I693" t="s">
        <v>3160</v>
      </c>
    </row>
    <row r="694" spans="1:9" x14ac:dyDescent="0.35">
      <c r="A694" s="108" t="str">
        <f t="shared" si="20"/>
        <v>14</v>
      </c>
      <c r="B694" s="105">
        <v>14</v>
      </c>
      <c r="C694" s="105" t="s">
        <v>3151</v>
      </c>
      <c r="D694" s="107" t="s">
        <v>1000</v>
      </c>
      <c r="E694" s="106" t="s">
        <v>3161</v>
      </c>
      <c r="F694" s="107" t="s">
        <v>3162</v>
      </c>
      <c r="G694" s="106" t="s">
        <v>3161</v>
      </c>
      <c r="H694" s="105" t="str">
        <f t="shared" si="21"/>
        <v>神奈川県平塚市</v>
      </c>
      <c r="I694" t="s">
        <v>3163</v>
      </c>
    </row>
    <row r="695" spans="1:9" x14ac:dyDescent="0.35">
      <c r="A695" s="108" t="str">
        <f t="shared" si="20"/>
        <v>14</v>
      </c>
      <c r="B695" s="105">
        <v>14</v>
      </c>
      <c r="C695" s="105" t="s">
        <v>3151</v>
      </c>
      <c r="D695" s="107" t="s">
        <v>1004</v>
      </c>
      <c r="E695" s="106" t="s">
        <v>3164</v>
      </c>
      <c r="F695" s="107" t="s">
        <v>3165</v>
      </c>
      <c r="G695" s="106" t="s">
        <v>3164</v>
      </c>
      <c r="H695" s="105" t="str">
        <f t="shared" si="21"/>
        <v>神奈川県鎌倉市</v>
      </c>
      <c r="I695" t="s">
        <v>3166</v>
      </c>
    </row>
    <row r="696" spans="1:9" x14ac:dyDescent="0.35">
      <c r="A696" s="108" t="str">
        <f t="shared" si="20"/>
        <v>14</v>
      </c>
      <c r="B696" s="105">
        <v>14</v>
      </c>
      <c r="C696" s="105" t="s">
        <v>3151</v>
      </c>
      <c r="D696" s="107" t="s">
        <v>1008</v>
      </c>
      <c r="E696" s="106" t="s">
        <v>3167</v>
      </c>
      <c r="F696" s="107" t="s">
        <v>3168</v>
      </c>
      <c r="G696" s="106" t="s">
        <v>3167</v>
      </c>
      <c r="H696" s="105" t="str">
        <f t="shared" si="21"/>
        <v>神奈川県藤沢市</v>
      </c>
      <c r="I696" t="s">
        <v>3169</v>
      </c>
    </row>
    <row r="697" spans="1:9" x14ac:dyDescent="0.35">
      <c r="A697" s="108" t="str">
        <f t="shared" si="20"/>
        <v>14</v>
      </c>
      <c r="B697" s="105">
        <v>14</v>
      </c>
      <c r="C697" s="105" t="s">
        <v>3151</v>
      </c>
      <c r="D697" s="107" t="s">
        <v>1012</v>
      </c>
      <c r="E697" s="106" t="s">
        <v>3170</v>
      </c>
      <c r="F697" s="107" t="s">
        <v>3171</v>
      </c>
      <c r="G697" s="106" t="s">
        <v>3170</v>
      </c>
      <c r="H697" s="105" t="str">
        <f t="shared" si="21"/>
        <v>神奈川県小田原市</v>
      </c>
      <c r="I697" t="s">
        <v>3172</v>
      </c>
    </row>
    <row r="698" spans="1:9" x14ac:dyDescent="0.35">
      <c r="A698" s="108" t="str">
        <f t="shared" si="20"/>
        <v>14</v>
      </c>
      <c r="B698" s="105">
        <v>14</v>
      </c>
      <c r="C698" s="105" t="s">
        <v>3151</v>
      </c>
      <c r="D698" s="107" t="s">
        <v>1016</v>
      </c>
      <c r="E698" s="106" t="s">
        <v>3173</v>
      </c>
      <c r="F698" s="107" t="s">
        <v>3174</v>
      </c>
      <c r="G698" s="106" t="s">
        <v>3173</v>
      </c>
      <c r="H698" s="105" t="str">
        <f t="shared" si="21"/>
        <v>神奈川県茅ヶ崎市</v>
      </c>
      <c r="I698" t="s">
        <v>3175</v>
      </c>
    </row>
    <row r="699" spans="1:9" x14ac:dyDescent="0.35">
      <c r="A699" s="108" t="str">
        <f t="shared" si="20"/>
        <v>14</v>
      </c>
      <c r="B699" s="105">
        <v>14</v>
      </c>
      <c r="C699" s="105" t="s">
        <v>3151</v>
      </c>
      <c r="D699" s="107" t="s">
        <v>1020</v>
      </c>
      <c r="E699" s="106" t="s">
        <v>3176</v>
      </c>
      <c r="F699" s="107" t="s">
        <v>3177</v>
      </c>
      <c r="G699" s="106" t="s">
        <v>3176</v>
      </c>
      <c r="H699" s="105" t="str">
        <f t="shared" si="21"/>
        <v>神奈川県逗子市</v>
      </c>
      <c r="I699" t="s">
        <v>3178</v>
      </c>
    </row>
    <row r="700" spans="1:9" x14ac:dyDescent="0.35">
      <c r="A700" s="108" t="str">
        <f t="shared" si="20"/>
        <v>14</v>
      </c>
      <c r="B700" s="105">
        <v>14</v>
      </c>
      <c r="C700" s="105" t="s">
        <v>3151</v>
      </c>
      <c r="D700" s="107" t="s">
        <v>1024</v>
      </c>
      <c r="E700" s="106" t="s">
        <v>3179</v>
      </c>
      <c r="F700" s="107" t="s">
        <v>3180</v>
      </c>
      <c r="G700" s="106" t="s">
        <v>3179</v>
      </c>
      <c r="H700" s="105" t="str">
        <f t="shared" si="21"/>
        <v>神奈川県相模原市</v>
      </c>
      <c r="I700" t="s">
        <v>3181</v>
      </c>
    </row>
    <row r="701" spans="1:9" x14ac:dyDescent="0.35">
      <c r="A701" s="108" t="str">
        <f t="shared" si="20"/>
        <v>14</v>
      </c>
      <c r="B701" s="105">
        <v>14</v>
      </c>
      <c r="C701" s="105" t="s">
        <v>3151</v>
      </c>
      <c r="D701" s="107" t="s">
        <v>1028</v>
      </c>
      <c r="E701" s="106" t="s">
        <v>3182</v>
      </c>
      <c r="F701" s="107" t="s">
        <v>3183</v>
      </c>
      <c r="G701" s="106" t="s">
        <v>3182</v>
      </c>
      <c r="H701" s="105" t="str">
        <f t="shared" si="21"/>
        <v>神奈川県三浦市</v>
      </c>
      <c r="I701" t="s">
        <v>3184</v>
      </c>
    </row>
    <row r="702" spans="1:9" x14ac:dyDescent="0.35">
      <c r="A702" s="108" t="str">
        <f t="shared" si="20"/>
        <v>14</v>
      </c>
      <c r="B702" s="105">
        <v>14</v>
      </c>
      <c r="C702" s="105" t="s">
        <v>3151</v>
      </c>
      <c r="D702" s="107" t="s">
        <v>1032</v>
      </c>
      <c r="E702" s="106" t="s">
        <v>3185</v>
      </c>
      <c r="F702" s="107" t="s">
        <v>3186</v>
      </c>
      <c r="G702" s="106" t="s">
        <v>3185</v>
      </c>
      <c r="H702" s="105" t="str">
        <f t="shared" si="21"/>
        <v>神奈川県秦野市</v>
      </c>
      <c r="I702" t="s">
        <v>3187</v>
      </c>
    </row>
    <row r="703" spans="1:9" x14ac:dyDescent="0.35">
      <c r="A703" s="108" t="str">
        <f t="shared" si="20"/>
        <v>14</v>
      </c>
      <c r="B703" s="105">
        <v>14</v>
      </c>
      <c r="C703" s="105" t="s">
        <v>3151</v>
      </c>
      <c r="D703" s="107" t="s">
        <v>1036</v>
      </c>
      <c r="E703" s="106" t="s">
        <v>3188</v>
      </c>
      <c r="F703" s="107" t="s">
        <v>3189</v>
      </c>
      <c r="G703" s="106" t="s">
        <v>3188</v>
      </c>
      <c r="H703" s="105" t="str">
        <f t="shared" si="21"/>
        <v>神奈川県厚木市</v>
      </c>
      <c r="I703" t="s">
        <v>3190</v>
      </c>
    </row>
    <row r="704" spans="1:9" x14ac:dyDescent="0.35">
      <c r="A704" s="108" t="str">
        <f t="shared" si="20"/>
        <v>14</v>
      </c>
      <c r="B704" s="105">
        <v>14</v>
      </c>
      <c r="C704" s="105" t="s">
        <v>3151</v>
      </c>
      <c r="D704" s="107" t="s">
        <v>1040</v>
      </c>
      <c r="E704" s="106" t="s">
        <v>3191</v>
      </c>
      <c r="F704" s="107" t="s">
        <v>3192</v>
      </c>
      <c r="G704" s="106" t="s">
        <v>3191</v>
      </c>
      <c r="H704" s="105" t="str">
        <f t="shared" si="21"/>
        <v>神奈川県大和市</v>
      </c>
      <c r="I704" t="s">
        <v>3193</v>
      </c>
    </row>
    <row r="705" spans="1:9" x14ac:dyDescent="0.35">
      <c r="A705" s="108" t="str">
        <f t="shared" si="20"/>
        <v>14</v>
      </c>
      <c r="B705" s="105">
        <v>14</v>
      </c>
      <c r="C705" s="105" t="s">
        <v>3151</v>
      </c>
      <c r="D705" s="107" t="s">
        <v>1044</v>
      </c>
      <c r="E705" s="106" t="s">
        <v>3194</v>
      </c>
      <c r="F705" s="107" t="s">
        <v>3195</v>
      </c>
      <c r="G705" s="106" t="s">
        <v>3194</v>
      </c>
      <c r="H705" s="105" t="str">
        <f t="shared" si="21"/>
        <v>神奈川県伊勢原市</v>
      </c>
      <c r="I705" t="s">
        <v>3196</v>
      </c>
    </row>
    <row r="706" spans="1:9" x14ac:dyDescent="0.35">
      <c r="A706" s="108" t="str">
        <f t="shared" ref="A706:A769" si="22">MID(B706+100,2,2)</f>
        <v>14</v>
      </c>
      <c r="B706" s="105">
        <v>14</v>
      </c>
      <c r="C706" s="105" t="s">
        <v>3151</v>
      </c>
      <c r="D706" s="107" t="s">
        <v>1048</v>
      </c>
      <c r="E706" s="106" t="s">
        <v>3197</v>
      </c>
      <c r="F706" s="107" t="s">
        <v>3198</v>
      </c>
      <c r="G706" s="106" t="s">
        <v>3197</v>
      </c>
      <c r="H706" s="105" t="str">
        <f t="shared" ref="H706:H769" si="23">C706&amp;E706</f>
        <v>神奈川県海老名市</v>
      </c>
      <c r="I706" t="s">
        <v>3199</v>
      </c>
    </row>
    <row r="707" spans="1:9" x14ac:dyDescent="0.35">
      <c r="A707" s="108" t="str">
        <f t="shared" si="22"/>
        <v>14</v>
      </c>
      <c r="B707" s="105">
        <v>14</v>
      </c>
      <c r="C707" s="105" t="s">
        <v>3151</v>
      </c>
      <c r="D707" s="107" t="s">
        <v>1052</v>
      </c>
      <c r="E707" s="106" t="s">
        <v>3200</v>
      </c>
      <c r="F707" s="107" t="s">
        <v>3201</v>
      </c>
      <c r="G707" s="106" t="s">
        <v>3200</v>
      </c>
      <c r="H707" s="105" t="str">
        <f t="shared" si="23"/>
        <v>神奈川県座間市</v>
      </c>
      <c r="I707" t="s">
        <v>3202</v>
      </c>
    </row>
    <row r="708" spans="1:9" x14ac:dyDescent="0.35">
      <c r="A708" s="108" t="str">
        <f t="shared" si="22"/>
        <v>14</v>
      </c>
      <c r="B708" s="105">
        <v>14</v>
      </c>
      <c r="C708" s="105" t="s">
        <v>3151</v>
      </c>
      <c r="D708" s="107" t="s">
        <v>1056</v>
      </c>
      <c r="E708" s="106" t="s">
        <v>3203</v>
      </c>
      <c r="F708" s="107" t="s">
        <v>3204</v>
      </c>
      <c r="G708" s="106" t="s">
        <v>3203</v>
      </c>
      <c r="H708" s="105" t="str">
        <f t="shared" si="23"/>
        <v>神奈川県南足柄市</v>
      </c>
      <c r="I708" t="s">
        <v>3205</v>
      </c>
    </row>
    <row r="709" spans="1:9" x14ac:dyDescent="0.35">
      <c r="A709" s="108" t="str">
        <f t="shared" si="22"/>
        <v>14</v>
      </c>
      <c r="B709" s="105">
        <v>14</v>
      </c>
      <c r="C709" s="105" t="s">
        <v>3151</v>
      </c>
      <c r="D709" s="107" t="s">
        <v>1060</v>
      </c>
      <c r="E709" s="106" t="s">
        <v>3206</v>
      </c>
      <c r="F709" s="107" t="s">
        <v>3207</v>
      </c>
      <c r="G709" s="106" t="s">
        <v>3206</v>
      </c>
      <c r="H709" s="105" t="str">
        <f t="shared" si="23"/>
        <v>神奈川県葉山町</v>
      </c>
      <c r="I709" t="s">
        <v>3208</v>
      </c>
    </row>
    <row r="710" spans="1:9" x14ac:dyDescent="0.35">
      <c r="A710" s="108" t="str">
        <f t="shared" si="22"/>
        <v>14</v>
      </c>
      <c r="B710" s="105">
        <v>14</v>
      </c>
      <c r="C710" s="105" t="s">
        <v>3151</v>
      </c>
      <c r="D710" s="107" t="s">
        <v>1064</v>
      </c>
      <c r="E710" s="106" t="s">
        <v>3209</v>
      </c>
      <c r="F710" s="107" t="s">
        <v>3210</v>
      </c>
      <c r="G710" s="106" t="s">
        <v>3209</v>
      </c>
      <c r="H710" s="105" t="str">
        <f t="shared" si="23"/>
        <v>神奈川県寒川町</v>
      </c>
      <c r="I710" t="s">
        <v>3211</v>
      </c>
    </row>
    <row r="711" spans="1:9" x14ac:dyDescent="0.35">
      <c r="A711" s="108" t="str">
        <f t="shared" si="22"/>
        <v>14</v>
      </c>
      <c r="B711" s="105">
        <v>14</v>
      </c>
      <c r="C711" s="105" t="s">
        <v>3151</v>
      </c>
      <c r="D711" s="107" t="s">
        <v>1068</v>
      </c>
      <c r="E711" s="106" t="s">
        <v>3212</v>
      </c>
      <c r="F711" s="107" t="s">
        <v>3213</v>
      </c>
      <c r="G711" s="106" t="s">
        <v>3212</v>
      </c>
      <c r="H711" s="105" t="str">
        <f t="shared" si="23"/>
        <v>神奈川県綾瀬市</v>
      </c>
      <c r="I711" t="s">
        <v>3214</v>
      </c>
    </row>
    <row r="712" spans="1:9" x14ac:dyDescent="0.35">
      <c r="A712" s="108" t="str">
        <f t="shared" si="22"/>
        <v>14</v>
      </c>
      <c r="B712" s="105">
        <v>14</v>
      </c>
      <c r="C712" s="105" t="s">
        <v>3151</v>
      </c>
      <c r="D712" s="107" t="s">
        <v>1072</v>
      </c>
      <c r="E712" s="106" t="s">
        <v>3215</v>
      </c>
      <c r="F712" s="107" t="s">
        <v>3216</v>
      </c>
      <c r="G712" s="106" t="s">
        <v>3215</v>
      </c>
      <c r="H712" s="105" t="str">
        <f t="shared" si="23"/>
        <v>神奈川県大磯町</v>
      </c>
      <c r="I712" t="s">
        <v>3217</v>
      </c>
    </row>
    <row r="713" spans="1:9" x14ac:dyDescent="0.35">
      <c r="A713" s="108" t="str">
        <f t="shared" si="22"/>
        <v>14</v>
      </c>
      <c r="B713" s="105">
        <v>14</v>
      </c>
      <c r="C713" s="105" t="s">
        <v>3151</v>
      </c>
      <c r="D713" s="107" t="s">
        <v>1076</v>
      </c>
      <c r="E713" s="106" t="s">
        <v>3218</v>
      </c>
      <c r="F713" s="107" t="s">
        <v>3219</v>
      </c>
      <c r="G713" s="106" t="s">
        <v>3218</v>
      </c>
      <c r="H713" s="105" t="str">
        <f t="shared" si="23"/>
        <v>神奈川県二宮町</v>
      </c>
      <c r="I713" t="s">
        <v>3220</v>
      </c>
    </row>
    <row r="714" spans="1:9" x14ac:dyDescent="0.35">
      <c r="A714" s="108" t="str">
        <f t="shared" si="22"/>
        <v>14</v>
      </c>
      <c r="B714" s="105">
        <v>14</v>
      </c>
      <c r="C714" s="105" t="s">
        <v>3151</v>
      </c>
      <c r="D714" s="107" t="s">
        <v>1080</v>
      </c>
      <c r="E714" s="106" t="s">
        <v>3221</v>
      </c>
      <c r="F714" s="107" t="s">
        <v>3222</v>
      </c>
      <c r="G714" s="106" t="s">
        <v>3221</v>
      </c>
      <c r="H714" s="105" t="str">
        <f t="shared" si="23"/>
        <v>神奈川県中井町</v>
      </c>
      <c r="I714" t="s">
        <v>3223</v>
      </c>
    </row>
    <row r="715" spans="1:9" x14ac:dyDescent="0.35">
      <c r="A715" s="108" t="str">
        <f t="shared" si="22"/>
        <v>14</v>
      </c>
      <c r="B715" s="105">
        <v>14</v>
      </c>
      <c r="C715" s="105" t="s">
        <v>3151</v>
      </c>
      <c r="D715" s="107" t="s">
        <v>1084</v>
      </c>
      <c r="E715" s="106" t="s">
        <v>3224</v>
      </c>
      <c r="F715" s="107" t="s">
        <v>3225</v>
      </c>
      <c r="G715" s="106" t="s">
        <v>3224</v>
      </c>
      <c r="H715" s="105" t="str">
        <f t="shared" si="23"/>
        <v>神奈川県大井町</v>
      </c>
      <c r="I715" t="s">
        <v>3226</v>
      </c>
    </row>
    <row r="716" spans="1:9" x14ac:dyDescent="0.35">
      <c r="A716" s="108" t="str">
        <f t="shared" si="22"/>
        <v>14</v>
      </c>
      <c r="B716" s="105">
        <v>14</v>
      </c>
      <c r="C716" s="105" t="s">
        <v>3151</v>
      </c>
      <c r="D716" s="107" t="s">
        <v>1088</v>
      </c>
      <c r="E716" s="106" t="s">
        <v>3227</v>
      </c>
      <c r="F716" s="107" t="s">
        <v>3228</v>
      </c>
      <c r="G716" s="106" t="s">
        <v>3227</v>
      </c>
      <c r="H716" s="105" t="str">
        <f t="shared" si="23"/>
        <v>神奈川県松田町</v>
      </c>
      <c r="I716" t="s">
        <v>3229</v>
      </c>
    </row>
    <row r="717" spans="1:9" x14ac:dyDescent="0.35">
      <c r="A717" s="108" t="str">
        <f t="shared" si="22"/>
        <v>14</v>
      </c>
      <c r="B717" s="105">
        <v>14</v>
      </c>
      <c r="C717" s="105" t="s">
        <v>3151</v>
      </c>
      <c r="D717" s="107" t="s">
        <v>1615</v>
      </c>
      <c r="E717" s="106" t="s">
        <v>3230</v>
      </c>
      <c r="F717" s="107" t="s">
        <v>3231</v>
      </c>
      <c r="G717" s="106" t="s">
        <v>3230</v>
      </c>
      <c r="H717" s="105" t="str">
        <f t="shared" si="23"/>
        <v>神奈川県山北町</v>
      </c>
      <c r="I717" t="s">
        <v>3232</v>
      </c>
    </row>
    <row r="718" spans="1:9" x14ac:dyDescent="0.35">
      <c r="A718" s="108" t="str">
        <f t="shared" si="22"/>
        <v>14</v>
      </c>
      <c r="B718" s="105">
        <v>14</v>
      </c>
      <c r="C718" s="105" t="s">
        <v>3151</v>
      </c>
      <c r="D718" s="107" t="s">
        <v>1092</v>
      </c>
      <c r="E718" s="106" t="s">
        <v>3233</v>
      </c>
      <c r="F718" s="107" t="s">
        <v>3234</v>
      </c>
      <c r="G718" s="106" t="s">
        <v>3233</v>
      </c>
      <c r="H718" s="105" t="str">
        <f t="shared" si="23"/>
        <v>神奈川県開成町</v>
      </c>
      <c r="I718" t="s">
        <v>3235</v>
      </c>
    </row>
    <row r="719" spans="1:9" x14ac:dyDescent="0.35">
      <c r="A719" s="108" t="str">
        <f t="shared" si="22"/>
        <v>14</v>
      </c>
      <c r="B719" s="105">
        <v>14</v>
      </c>
      <c r="C719" s="105" t="s">
        <v>3151</v>
      </c>
      <c r="D719" s="107" t="s">
        <v>1096</v>
      </c>
      <c r="E719" s="106" t="s">
        <v>3236</v>
      </c>
      <c r="F719" s="107" t="s">
        <v>3237</v>
      </c>
      <c r="G719" s="106" t="s">
        <v>3236</v>
      </c>
      <c r="H719" s="105" t="str">
        <f t="shared" si="23"/>
        <v>神奈川県箱根町</v>
      </c>
      <c r="I719" t="s">
        <v>3238</v>
      </c>
    </row>
    <row r="720" spans="1:9" x14ac:dyDescent="0.35">
      <c r="A720" s="108" t="str">
        <f t="shared" si="22"/>
        <v>14</v>
      </c>
      <c r="B720" s="105">
        <v>14</v>
      </c>
      <c r="C720" s="105" t="s">
        <v>3151</v>
      </c>
      <c r="D720" s="107" t="s">
        <v>1100</v>
      </c>
      <c r="E720" s="106" t="s">
        <v>3239</v>
      </c>
      <c r="F720" s="107" t="s">
        <v>3240</v>
      </c>
      <c r="G720" s="106" t="s">
        <v>3239</v>
      </c>
      <c r="H720" s="105" t="str">
        <f t="shared" si="23"/>
        <v>神奈川県真鶴町</v>
      </c>
      <c r="I720" t="s">
        <v>3241</v>
      </c>
    </row>
    <row r="721" spans="1:9" x14ac:dyDescent="0.35">
      <c r="A721" s="108" t="str">
        <f t="shared" si="22"/>
        <v>14</v>
      </c>
      <c r="B721" s="105">
        <v>14</v>
      </c>
      <c r="C721" s="105" t="s">
        <v>3151</v>
      </c>
      <c r="D721" s="107" t="s">
        <v>1104</v>
      </c>
      <c r="E721" s="106" t="s">
        <v>3242</v>
      </c>
      <c r="F721" s="107" t="s">
        <v>3243</v>
      </c>
      <c r="G721" s="106" t="s">
        <v>3242</v>
      </c>
      <c r="H721" s="105" t="str">
        <f t="shared" si="23"/>
        <v>神奈川県湯河原町</v>
      </c>
      <c r="I721" t="s">
        <v>3244</v>
      </c>
    </row>
    <row r="722" spans="1:9" x14ac:dyDescent="0.35">
      <c r="A722" s="108" t="str">
        <f t="shared" si="22"/>
        <v>14</v>
      </c>
      <c r="B722" s="105">
        <v>14</v>
      </c>
      <c r="C722" s="105" t="s">
        <v>3151</v>
      </c>
      <c r="D722" s="107" t="s">
        <v>1619</v>
      </c>
      <c r="E722" s="106" t="s">
        <v>3245</v>
      </c>
      <c r="F722" s="107" t="s">
        <v>3246</v>
      </c>
      <c r="G722" s="106" t="s">
        <v>3245</v>
      </c>
      <c r="H722" s="105" t="str">
        <f t="shared" si="23"/>
        <v>神奈川県愛川町</v>
      </c>
      <c r="I722" t="s">
        <v>3247</v>
      </c>
    </row>
    <row r="723" spans="1:9" x14ac:dyDescent="0.35">
      <c r="A723" s="108" t="str">
        <f t="shared" si="22"/>
        <v>14</v>
      </c>
      <c r="B723" s="105">
        <v>14</v>
      </c>
      <c r="C723" s="105" t="s">
        <v>3151</v>
      </c>
      <c r="D723" s="107" t="s">
        <v>1108</v>
      </c>
      <c r="E723" s="106" t="s">
        <v>3248</v>
      </c>
      <c r="F723" s="107" t="s">
        <v>3249</v>
      </c>
      <c r="G723" s="106" t="s">
        <v>3248</v>
      </c>
      <c r="H723" s="105" t="str">
        <f t="shared" si="23"/>
        <v>神奈川県清川村</v>
      </c>
      <c r="I723" t="s">
        <v>3250</v>
      </c>
    </row>
    <row r="724" spans="1:9" x14ac:dyDescent="0.35">
      <c r="A724" s="108" t="str">
        <f t="shared" si="22"/>
        <v>15</v>
      </c>
      <c r="B724" s="105">
        <v>15</v>
      </c>
      <c r="C724" s="105" t="s">
        <v>3251</v>
      </c>
      <c r="D724" s="107" t="s">
        <v>988</v>
      </c>
      <c r="E724" s="106" t="s">
        <v>3252</v>
      </c>
      <c r="F724" s="107" t="s">
        <v>3253</v>
      </c>
      <c r="G724" s="106" t="s">
        <v>3252</v>
      </c>
      <c r="H724" s="105" t="str">
        <f t="shared" si="23"/>
        <v>新潟県新潟市</v>
      </c>
      <c r="I724" t="s">
        <v>3254</v>
      </c>
    </row>
    <row r="725" spans="1:9" x14ac:dyDescent="0.35">
      <c r="A725" s="108" t="str">
        <f t="shared" si="22"/>
        <v>15</v>
      </c>
      <c r="B725" s="105">
        <v>15</v>
      </c>
      <c r="C725" s="105" t="s">
        <v>3251</v>
      </c>
      <c r="D725" s="107" t="s">
        <v>992</v>
      </c>
      <c r="E725" s="106" t="s">
        <v>3255</v>
      </c>
      <c r="F725" s="107" t="s">
        <v>3256</v>
      </c>
      <c r="G725" s="106" t="s">
        <v>3255</v>
      </c>
      <c r="H725" s="105" t="str">
        <f t="shared" si="23"/>
        <v>新潟県長岡市</v>
      </c>
      <c r="I725" t="s">
        <v>3257</v>
      </c>
    </row>
    <row r="726" spans="1:9" x14ac:dyDescent="0.35">
      <c r="A726" s="108" t="str">
        <f t="shared" si="22"/>
        <v>15</v>
      </c>
      <c r="B726" s="105">
        <v>15</v>
      </c>
      <c r="C726" s="105" t="s">
        <v>3251</v>
      </c>
      <c r="D726" s="107" t="s">
        <v>996</v>
      </c>
      <c r="E726" s="106" t="s">
        <v>3258</v>
      </c>
      <c r="F726" s="107" t="s">
        <v>3259</v>
      </c>
      <c r="G726" s="106" t="s">
        <v>3258</v>
      </c>
      <c r="H726" s="105" t="str">
        <f t="shared" si="23"/>
        <v>新潟県上越市</v>
      </c>
      <c r="I726" t="s">
        <v>3260</v>
      </c>
    </row>
    <row r="727" spans="1:9" x14ac:dyDescent="0.35">
      <c r="A727" s="108" t="str">
        <f t="shared" si="22"/>
        <v>15</v>
      </c>
      <c r="B727" s="105">
        <v>15</v>
      </c>
      <c r="C727" s="105" t="s">
        <v>3251</v>
      </c>
      <c r="D727" s="107" t="s">
        <v>1000</v>
      </c>
      <c r="E727" s="106" t="s">
        <v>3261</v>
      </c>
      <c r="F727" s="107" t="s">
        <v>3262</v>
      </c>
      <c r="G727" s="106" t="s">
        <v>3261</v>
      </c>
      <c r="H727" s="105" t="str">
        <f t="shared" si="23"/>
        <v>新潟県三条市</v>
      </c>
      <c r="I727" t="s">
        <v>3263</v>
      </c>
    </row>
    <row r="728" spans="1:9" x14ac:dyDescent="0.35">
      <c r="A728" s="108" t="str">
        <f t="shared" si="22"/>
        <v>15</v>
      </c>
      <c r="B728" s="105">
        <v>15</v>
      </c>
      <c r="C728" s="105" t="s">
        <v>3251</v>
      </c>
      <c r="D728" s="107" t="s">
        <v>1004</v>
      </c>
      <c r="E728" s="106" t="s">
        <v>3264</v>
      </c>
      <c r="F728" s="107" t="s">
        <v>3265</v>
      </c>
      <c r="G728" s="106" t="s">
        <v>3264</v>
      </c>
      <c r="H728" s="105" t="str">
        <f t="shared" si="23"/>
        <v>新潟県柏崎市</v>
      </c>
      <c r="I728" t="s">
        <v>3266</v>
      </c>
    </row>
    <row r="729" spans="1:9" x14ac:dyDescent="0.35">
      <c r="A729" s="108" t="str">
        <f t="shared" si="22"/>
        <v>15</v>
      </c>
      <c r="B729" s="105">
        <v>15</v>
      </c>
      <c r="C729" s="105" t="s">
        <v>3251</v>
      </c>
      <c r="D729" s="107" t="s">
        <v>1008</v>
      </c>
      <c r="E729" s="106" t="s">
        <v>3267</v>
      </c>
      <c r="F729" s="107" t="s">
        <v>3268</v>
      </c>
      <c r="G729" s="106" t="s">
        <v>3267</v>
      </c>
      <c r="H729" s="105" t="str">
        <f t="shared" si="23"/>
        <v>新潟県新発田市</v>
      </c>
      <c r="I729" t="s">
        <v>3269</v>
      </c>
    </row>
    <row r="730" spans="1:9" x14ac:dyDescent="0.35">
      <c r="A730" s="108" t="str">
        <f t="shared" si="22"/>
        <v>15</v>
      </c>
      <c r="B730" s="105">
        <v>15</v>
      </c>
      <c r="C730" s="105" t="s">
        <v>3251</v>
      </c>
      <c r="D730" s="107" t="s">
        <v>1016</v>
      </c>
      <c r="E730" s="106" t="s">
        <v>3270</v>
      </c>
      <c r="F730" s="107" t="s">
        <v>3271</v>
      </c>
      <c r="G730" s="106" t="s">
        <v>3270</v>
      </c>
      <c r="H730" s="105" t="str">
        <f t="shared" si="23"/>
        <v>新潟県小千谷市</v>
      </c>
      <c r="I730" t="s">
        <v>3272</v>
      </c>
    </row>
    <row r="731" spans="1:9" x14ac:dyDescent="0.35">
      <c r="A731" s="108" t="str">
        <f t="shared" si="22"/>
        <v>15</v>
      </c>
      <c r="B731" s="105">
        <v>15</v>
      </c>
      <c r="C731" s="105" t="s">
        <v>3251</v>
      </c>
      <c r="D731" s="107" t="s">
        <v>1020</v>
      </c>
      <c r="E731" s="106" t="s">
        <v>3273</v>
      </c>
      <c r="F731" s="107" t="s">
        <v>3274</v>
      </c>
      <c r="G731" s="106" t="s">
        <v>3273</v>
      </c>
      <c r="H731" s="105" t="str">
        <f t="shared" si="23"/>
        <v>新潟県加茂市</v>
      </c>
      <c r="I731" t="s">
        <v>3275</v>
      </c>
    </row>
    <row r="732" spans="1:9" x14ac:dyDescent="0.35">
      <c r="A732" s="108" t="str">
        <f t="shared" si="22"/>
        <v>15</v>
      </c>
      <c r="B732" s="105">
        <v>15</v>
      </c>
      <c r="C732" s="105" t="s">
        <v>3251</v>
      </c>
      <c r="D732" s="107" t="s">
        <v>1028</v>
      </c>
      <c r="E732" s="106" t="s">
        <v>3276</v>
      </c>
      <c r="F732" s="107" t="s">
        <v>3277</v>
      </c>
      <c r="G732" s="106" t="s">
        <v>3276</v>
      </c>
      <c r="H732" s="105" t="str">
        <f t="shared" si="23"/>
        <v>新潟県見附市</v>
      </c>
      <c r="I732" t="s">
        <v>3278</v>
      </c>
    </row>
    <row r="733" spans="1:9" x14ac:dyDescent="0.35">
      <c r="A733" s="108" t="str">
        <f t="shared" si="22"/>
        <v>15</v>
      </c>
      <c r="B733" s="105">
        <v>15</v>
      </c>
      <c r="C733" s="105" t="s">
        <v>3251</v>
      </c>
      <c r="D733" s="107" t="s">
        <v>1032</v>
      </c>
      <c r="E733" s="106" t="s">
        <v>3279</v>
      </c>
      <c r="F733" s="107" t="s">
        <v>3280</v>
      </c>
      <c r="G733" s="106" t="s">
        <v>3279</v>
      </c>
      <c r="H733" s="105" t="str">
        <f t="shared" si="23"/>
        <v>新潟県村上市</v>
      </c>
      <c r="I733" t="s">
        <v>3281</v>
      </c>
    </row>
    <row r="734" spans="1:9" x14ac:dyDescent="0.35">
      <c r="A734" s="108" t="str">
        <f t="shared" si="22"/>
        <v>15</v>
      </c>
      <c r="B734" s="105">
        <v>15</v>
      </c>
      <c r="C734" s="105" t="s">
        <v>3251</v>
      </c>
      <c r="D734" s="107" t="s">
        <v>1044</v>
      </c>
      <c r="E734" s="106" t="s">
        <v>3282</v>
      </c>
      <c r="F734" s="107" t="s">
        <v>3283</v>
      </c>
      <c r="G734" s="106" t="s">
        <v>3282</v>
      </c>
      <c r="H734" s="105" t="str">
        <f t="shared" si="23"/>
        <v>新潟県糸魚川市</v>
      </c>
      <c r="I734" t="s">
        <v>3284</v>
      </c>
    </row>
    <row r="735" spans="1:9" x14ac:dyDescent="0.35">
      <c r="A735" s="108" t="str">
        <f t="shared" si="22"/>
        <v>15</v>
      </c>
      <c r="B735" s="105">
        <v>15</v>
      </c>
      <c r="C735" s="105" t="s">
        <v>3251</v>
      </c>
      <c r="D735" s="107" t="s">
        <v>1048</v>
      </c>
      <c r="E735" s="106" t="s">
        <v>3285</v>
      </c>
      <c r="F735" s="107" t="s">
        <v>3286</v>
      </c>
      <c r="G735" s="106" t="s">
        <v>3285</v>
      </c>
      <c r="H735" s="105" t="str">
        <f t="shared" si="23"/>
        <v>新潟県妙高市</v>
      </c>
      <c r="I735" t="s">
        <v>3287</v>
      </c>
    </row>
    <row r="736" spans="1:9" x14ac:dyDescent="0.35">
      <c r="A736" s="108" t="str">
        <f t="shared" si="22"/>
        <v>15</v>
      </c>
      <c r="B736" s="105">
        <v>15</v>
      </c>
      <c r="C736" s="105" t="s">
        <v>3251</v>
      </c>
      <c r="D736" s="107" t="s">
        <v>1052</v>
      </c>
      <c r="E736" s="106" t="s">
        <v>3288</v>
      </c>
      <c r="F736" s="107" t="s">
        <v>3289</v>
      </c>
      <c r="G736" s="106" t="s">
        <v>3288</v>
      </c>
      <c r="H736" s="105" t="str">
        <f t="shared" si="23"/>
        <v>新潟県五泉市</v>
      </c>
      <c r="I736" t="s">
        <v>3290</v>
      </c>
    </row>
    <row r="737" spans="1:9" x14ac:dyDescent="0.35">
      <c r="A737" s="108" t="str">
        <f t="shared" si="22"/>
        <v>15</v>
      </c>
      <c r="B737" s="105">
        <v>15</v>
      </c>
      <c r="C737" s="105" t="s">
        <v>3251</v>
      </c>
      <c r="D737" s="107" t="s">
        <v>1088</v>
      </c>
      <c r="E737" s="106" t="s">
        <v>3291</v>
      </c>
      <c r="F737" s="107" t="s">
        <v>3292</v>
      </c>
      <c r="G737" s="106" t="s">
        <v>3291</v>
      </c>
      <c r="H737" s="105" t="str">
        <f t="shared" si="23"/>
        <v>新潟県聖籠町</v>
      </c>
      <c r="I737" t="s">
        <v>3293</v>
      </c>
    </row>
    <row r="738" spans="1:9" x14ac:dyDescent="0.35">
      <c r="A738" s="108" t="str">
        <f t="shared" si="22"/>
        <v>15</v>
      </c>
      <c r="B738" s="105">
        <v>15</v>
      </c>
      <c r="C738" s="105" t="s">
        <v>3251</v>
      </c>
      <c r="D738" s="107" t="s">
        <v>1120</v>
      </c>
      <c r="E738" s="106" t="s">
        <v>3294</v>
      </c>
      <c r="F738" s="107" t="s">
        <v>3295</v>
      </c>
      <c r="G738" s="106" t="s">
        <v>3294</v>
      </c>
      <c r="H738" s="105" t="str">
        <f t="shared" si="23"/>
        <v>新潟県弥彦村</v>
      </c>
      <c r="I738" t="s">
        <v>3296</v>
      </c>
    </row>
    <row r="739" spans="1:9" x14ac:dyDescent="0.35">
      <c r="A739" s="108" t="str">
        <f t="shared" si="22"/>
        <v>15</v>
      </c>
      <c r="B739" s="105">
        <v>15</v>
      </c>
      <c r="C739" s="105" t="s">
        <v>3251</v>
      </c>
      <c r="D739" s="107" t="s">
        <v>1148</v>
      </c>
      <c r="E739" s="106" t="s">
        <v>3297</v>
      </c>
      <c r="F739" s="107" t="s">
        <v>3298</v>
      </c>
      <c r="G739" s="106" t="s">
        <v>3297</v>
      </c>
      <c r="H739" s="105" t="str">
        <f t="shared" si="23"/>
        <v>新潟県田上町</v>
      </c>
      <c r="I739" t="s">
        <v>3299</v>
      </c>
    </row>
    <row r="740" spans="1:9" x14ac:dyDescent="0.35">
      <c r="A740" s="108" t="str">
        <f t="shared" si="22"/>
        <v>15</v>
      </c>
      <c r="B740" s="105">
        <v>15</v>
      </c>
      <c r="C740" s="105" t="s">
        <v>3251</v>
      </c>
      <c r="D740" s="107" t="s">
        <v>1164</v>
      </c>
      <c r="E740" s="106" t="s">
        <v>3300</v>
      </c>
      <c r="F740" s="107" t="s">
        <v>3301</v>
      </c>
      <c r="G740" s="106" t="s">
        <v>3300</v>
      </c>
      <c r="H740" s="105" t="str">
        <f t="shared" si="23"/>
        <v>新潟県出雲崎町</v>
      </c>
      <c r="I740" t="s">
        <v>3302</v>
      </c>
    </row>
    <row r="741" spans="1:9" x14ac:dyDescent="0.35">
      <c r="A741" s="108" t="str">
        <f t="shared" si="22"/>
        <v>15</v>
      </c>
      <c r="B741" s="105">
        <v>15</v>
      </c>
      <c r="C741" s="105" t="s">
        <v>3251</v>
      </c>
      <c r="D741" s="107" t="s">
        <v>1192</v>
      </c>
      <c r="E741" s="106" t="s">
        <v>3303</v>
      </c>
      <c r="F741" s="107" t="s">
        <v>3304</v>
      </c>
      <c r="G741" s="106" t="s">
        <v>3303</v>
      </c>
      <c r="H741" s="105" t="str">
        <f t="shared" si="23"/>
        <v>新潟県湯沢町</v>
      </c>
      <c r="I741" t="s">
        <v>3305</v>
      </c>
    </row>
    <row r="742" spans="1:9" x14ac:dyDescent="0.35">
      <c r="A742" s="108" t="str">
        <f t="shared" si="22"/>
        <v>15</v>
      </c>
      <c r="B742" s="105">
        <v>15</v>
      </c>
      <c r="C742" s="105" t="s">
        <v>3251</v>
      </c>
      <c r="D742" s="107" t="s">
        <v>1685</v>
      </c>
      <c r="E742" s="106" t="s">
        <v>3306</v>
      </c>
      <c r="F742" s="107" t="s">
        <v>3307</v>
      </c>
      <c r="G742" s="106" t="s">
        <v>3306</v>
      </c>
      <c r="H742" s="105" t="str">
        <f t="shared" si="23"/>
        <v>新潟県津南町</v>
      </c>
      <c r="I742" t="s">
        <v>3308</v>
      </c>
    </row>
    <row r="743" spans="1:9" x14ac:dyDescent="0.35">
      <c r="A743" s="108" t="str">
        <f t="shared" si="22"/>
        <v>15</v>
      </c>
      <c r="B743" s="105">
        <v>15</v>
      </c>
      <c r="C743" s="105" t="s">
        <v>3251</v>
      </c>
      <c r="D743" s="107" t="s">
        <v>1966</v>
      </c>
      <c r="E743" s="106" t="s">
        <v>3309</v>
      </c>
      <c r="F743" s="107" t="s">
        <v>3310</v>
      </c>
      <c r="G743" s="106" t="s">
        <v>3309</v>
      </c>
      <c r="H743" s="105" t="str">
        <f t="shared" si="23"/>
        <v>新潟県刈羽村</v>
      </c>
      <c r="I743" t="s">
        <v>3311</v>
      </c>
    </row>
    <row r="744" spans="1:9" x14ac:dyDescent="0.35">
      <c r="A744" s="108" t="str">
        <f t="shared" si="22"/>
        <v>15</v>
      </c>
      <c r="B744" s="105">
        <v>15</v>
      </c>
      <c r="C744" s="105" t="s">
        <v>3251</v>
      </c>
      <c r="D744" s="107" t="s">
        <v>2387</v>
      </c>
      <c r="E744" s="106" t="s">
        <v>3312</v>
      </c>
      <c r="F744" s="107" t="s">
        <v>3313</v>
      </c>
      <c r="G744" s="106" t="s">
        <v>3312</v>
      </c>
      <c r="H744" s="105" t="str">
        <f t="shared" si="23"/>
        <v>新潟県関川村</v>
      </c>
      <c r="I744" t="s">
        <v>3314</v>
      </c>
    </row>
    <row r="745" spans="1:9" x14ac:dyDescent="0.35">
      <c r="A745" s="108" t="str">
        <f t="shared" si="22"/>
        <v>15</v>
      </c>
      <c r="B745" s="105">
        <v>15</v>
      </c>
      <c r="C745" s="105" t="s">
        <v>3251</v>
      </c>
      <c r="D745" s="107" t="s">
        <v>1254</v>
      </c>
      <c r="E745" s="106" t="s">
        <v>3315</v>
      </c>
      <c r="F745" s="107" t="s">
        <v>3316</v>
      </c>
      <c r="G745" s="106" t="s">
        <v>3315</v>
      </c>
      <c r="H745" s="105" t="str">
        <f t="shared" si="23"/>
        <v>新潟県粟島浦村</v>
      </c>
      <c r="I745" t="s">
        <v>3317</v>
      </c>
    </row>
    <row r="746" spans="1:9" x14ac:dyDescent="0.35">
      <c r="A746" s="108" t="str">
        <f t="shared" si="22"/>
        <v>15</v>
      </c>
      <c r="B746" s="105">
        <v>15</v>
      </c>
      <c r="C746" s="105" t="s">
        <v>3251</v>
      </c>
      <c r="D746" s="107" t="s">
        <v>3318</v>
      </c>
      <c r="E746" s="106" t="s">
        <v>3319</v>
      </c>
      <c r="F746" s="107" t="s">
        <v>3320</v>
      </c>
      <c r="G746" s="106" t="s">
        <v>3319</v>
      </c>
      <c r="H746" s="105" t="str">
        <f t="shared" si="23"/>
        <v>新潟県阿賀野市</v>
      </c>
      <c r="I746" t="s">
        <v>3321</v>
      </c>
    </row>
    <row r="747" spans="1:9" x14ac:dyDescent="0.35">
      <c r="A747" s="108" t="str">
        <f t="shared" si="22"/>
        <v>15</v>
      </c>
      <c r="B747" s="105">
        <v>15</v>
      </c>
      <c r="C747" s="105" t="s">
        <v>3251</v>
      </c>
      <c r="D747" s="107" t="s">
        <v>3322</v>
      </c>
      <c r="E747" s="106" t="s">
        <v>3323</v>
      </c>
      <c r="F747" s="107" t="s">
        <v>3324</v>
      </c>
      <c r="G747" s="106" t="s">
        <v>3323</v>
      </c>
      <c r="H747" s="105" t="str">
        <f t="shared" si="23"/>
        <v>新潟県佐渡市</v>
      </c>
      <c r="I747" t="s">
        <v>3325</v>
      </c>
    </row>
    <row r="748" spans="1:9" x14ac:dyDescent="0.35">
      <c r="A748" s="108" t="str">
        <f t="shared" si="22"/>
        <v>15</v>
      </c>
      <c r="B748" s="105">
        <v>15</v>
      </c>
      <c r="C748" s="105" t="s">
        <v>3251</v>
      </c>
      <c r="D748" s="107" t="s">
        <v>3326</v>
      </c>
      <c r="E748" s="106" t="s">
        <v>3327</v>
      </c>
      <c r="F748" s="107" t="s">
        <v>3328</v>
      </c>
      <c r="G748" s="106" t="s">
        <v>3327</v>
      </c>
      <c r="H748" s="105" t="str">
        <f t="shared" si="23"/>
        <v>新潟県魚沼市</v>
      </c>
      <c r="I748" t="s">
        <v>3329</v>
      </c>
    </row>
    <row r="749" spans="1:9" x14ac:dyDescent="0.35">
      <c r="A749" s="108" t="str">
        <f t="shared" si="22"/>
        <v>15</v>
      </c>
      <c r="B749" s="105">
        <v>15</v>
      </c>
      <c r="C749" s="105" t="s">
        <v>3251</v>
      </c>
      <c r="D749" s="107" t="s">
        <v>3330</v>
      </c>
      <c r="E749" s="106" t="s">
        <v>3331</v>
      </c>
      <c r="F749" s="107" t="s">
        <v>3332</v>
      </c>
      <c r="G749" s="106" t="s">
        <v>3331</v>
      </c>
      <c r="H749" s="105" t="str">
        <f t="shared" si="23"/>
        <v>新潟県南魚沼市</v>
      </c>
      <c r="I749" t="s">
        <v>3333</v>
      </c>
    </row>
    <row r="750" spans="1:9" x14ac:dyDescent="0.35">
      <c r="A750" s="108" t="str">
        <f t="shared" si="22"/>
        <v>15</v>
      </c>
      <c r="B750" s="105">
        <v>15</v>
      </c>
      <c r="C750" s="105" t="s">
        <v>3251</v>
      </c>
      <c r="D750" s="107" t="s">
        <v>3334</v>
      </c>
      <c r="E750" s="106" t="s">
        <v>3335</v>
      </c>
      <c r="F750" s="107" t="s">
        <v>3336</v>
      </c>
      <c r="G750" s="106" t="s">
        <v>3335</v>
      </c>
      <c r="H750" s="105" t="str">
        <f t="shared" si="23"/>
        <v>新潟県十日町市</v>
      </c>
      <c r="I750" t="s">
        <v>3337</v>
      </c>
    </row>
    <row r="751" spans="1:9" x14ac:dyDescent="0.35">
      <c r="A751" s="108" t="str">
        <f t="shared" si="22"/>
        <v>15</v>
      </c>
      <c r="B751" s="105">
        <v>15</v>
      </c>
      <c r="C751" s="105" t="s">
        <v>3251</v>
      </c>
      <c r="D751" s="107" t="s">
        <v>3338</v>
      </c>
      <c r="E751" s="106" t="s">
        <v>3339</v>
      </c>
      <c r="F751" s="107" t="s">
        <v>3340</v>
      </c>
      <c r="G751" s="106" t="s">
        <v>3339</v>
      </c>
      <c r="H751" s="105" t="str">
        <f t="shared" si="23"/>
        <v>新潟県胎内市</v>
      </c>
      <c r="I751" t="s">
        <v>3341</v>
      </c>
    </row>
    <row r="752" spans="1:9" x14ac:dyDescent="0.35">
      <c r="A752" s="108" t="str">
        <f t="shared" si="22"/>
        <v>15</v>
      </c>
      <c r="B752" s="105">
        <v>15</v>
      </c>
      <c r="C752" s="105" t="s">
        <v>3251</v>
      </c>
      <c r="D752" s="107" t="s">
        <v>3342</v>
      </c>
      <c r="E752" s="106" t="s">
        <v>3343</v>
      </c>
      <c r="F752" s="107" t="s">
        <v>3344</v>
      </c>
      <c r="G752" s="106" t="s">
        <v>3343</v>
      </c>
      <c r="H752" s="105" t="str">
        <f t="shared" si="23"/>
        <v>新潟県燕市</v>
      </c>
      <c r="I752" t="s">
        <v>3345</v>
      </c>
    </row>
    <row r="753" spans="1:9" x14ac:dyDescent="0.35">
      <c r="A753" s="108" t="str">
        <f t="shared" si="22"/>
        <v>15</v>
      </c>
      <c r="B753" s="105">
        <v>15</v>
      </c>
      <c r="C753" s="105" t="s">
        <v>3251</v>
      </c>
      <c r="D753" s="107" t="s">
        <v>3346</v>
      </c>
      <c r="E753" s="106" t="s">
        <v>3347</v>
      </c>
      <c r="F753" s="107" t="s">
        <v>3348</v>
      </c>
      <c r="G753" s="106" t="s">
        <v>3347</v>
      </c>
      <c r="H753" s="105" t="str">
        <f t="shared" si="23"/>
        <v>新潟県阿賀町</v>
      </c>
      <c r="I753" t="s">
        <v>3349</v>
      </c>
    </row>
    <row r="754" spans="1:9" x14ac:dyDescent="0.35">
      <c r="A754" s="108" t="str">
        <f t="shared" si="22"/>
        <v>16</v>
      </c>
      <c r="B754" s="105">
        <v>16</v>
      </c>
      <c r="C754" s="105" t="s">
        <v>3350</v>
      </c>
      <c r="D754" s="107" t="s">
        <v>988</v>
      </c>
      <c r="E754" s="106" t="s">
        <v>3351</v>
      </c>
      <c r="F754" s="107" t="s">
        <v>3352</v>
      </c>
      <c r="G754" s="106" t="s">
        <v>3351</v>
      </c>
      <c r="H754" s="105" t="str">
        <f t="shared" si="23"/>
        <v>富山県富山市</v>
      </c>
      <c r="I754" t="s">
        <v>3353</v>
      </c>
    </row>
    <row r="755" spans="1:9" x14ac:dyDescent="0.35">
      <c r="A755" s="108" t="str">
        <f t="shared" si="22"/>
        <v>16</v>
      </c>
      <c r="B755" s="105">
        <v>16</v>
      </c>
      <c r="C755" s="105" t="s">
        <v>3350</v>
      </c>
      <c r="D755" s="107" t="s">
        <v>992</v>
      </c>
      <c r="E755" s="106" t="s">
        <v>3354</v>
      </c>
      <c r="F755" s="107" t="s">
        <v>3355</v>
      </c>
      <c r="G755" s="106" t="s">
        <v>3354</v>
      </c>
      <c r="H755" s="105" t="str">
        <f t="shared" si="23"/>
        <v>富山県高岡市</v>
      </c>
      <c r="I755" t="s">
        <v>3356</v>
      </c>
    </row>
    <row r="756" spans="1:9" x14ac:dyDescent="0.35">
      <c r="A756" s="108" t="str">
        <f t="shared" si="22"/>
        <v>16</v>
      </c>
      <c r="B756" s="105">
        <v>16</v>
      </c>
      <c r="C756" s="105" t="s">
        <v>3350</v>
      </c>
      <c r="D756" s="107" t="s">
        <v>1000</v>
      </c>
      <c r="E756" s="106" t="s">
        <v>3357</v>
      </c>
      <c r="F756" s="107" t="s">
        <v>3358</v>
      </c>
      <c r="G756" s="106" t="s">
        <v>3357</v>
      </c>
      <c r="H756" s="105" t="str">
        <f t="shared" si="23"/>
        <v>富山県魚津市</v>
      </c>
      <c r="I756" t="s">
        <v>3359</v>
      </c>
    </row>
    <row r="757" spans="1:9" x14ac:dyDescent="0.35">
      <c r="A757" s="108" t="str">
        <f t="shared" si="22"/>
        <v>16</v>
      </c>
      <c r="B757" s="105">
        <v>16</v>
      </c>
      <c r="C757" s="105" t="s">
        <v>3350</v>
      </c>
      <c r="D757" s="107" t="s">
        <v>1004</v>
      </c>
      <c r="E757" s="106" t="s">
        <v>3360</v>
      </c>
      <c r="F757" s="107" t="s">
        <v>3361</v>
      </c>
      <c r="G757" s="106" t="s">
        <v>3360</v>
      </c>
      <c r="H757" s="105" t="str">
        <f t="shared" si="23"/>
        <v>富山県氷見市</v>
      </c>
      <c r="I757" t="s">
        <v>3362</v>
      </c>
    </row>
    <row r="758" spans="1:9" x14ac:dyDescent="0.35">
      <c r="A758" s="108" t="str">
        <f t="shared" si="22"/>
        <v>16</v>
      </c>
      <c r="B758" s="105">
        <v>16</v>
      </c>
      <c r="C758" s="105" t="s">
        <v>3350</v>
      </c>
      <c r="D758" s="107" t="s">
        <v>1008</v>
      </c>
      <c r="E758" s="106" t="s">
        <v>3363</v>
      </c>
      <c r="F758" s="107" t="s">
        <v>3364</v>
      </c>
      <c r="G758" s="106" t="s">
        <v>3363</v>
      </c>
      <c r="H758" s="105" t="str">
        <f t="shared" si="23"/>
        <v>富山県滑川市</v>
      </c>
      <c r="I758" t="s">
        <v>3365</v>
      </c>
    </row>
    <row r="759" spans="1:9" x14ac:dyDescent="0.35">
      <c r="A759" s="108" t="str">
        <f t="shared" si="22"/>
        <v>16</v>
      </c>
      <c r="B759" s="105">
        <v>16</v>
      </c>
      <c r="C759" s="105" t="s">
        <v>3350</v>
      </c>
      <c r="D759" s="107" t="s">
        <v>1012</v>
      </c>
      <c r="E759" s="106" t="s">
        <v>3366</v>
      </c>
      <c r="F759" s="107" t="s">
        <v>3367</v>
      </c>
      <c r="G759" s="106" t="s">
        <v>3366</v>
      </c>
      <c r="H759" s="105" t="str">
        <f t="shared" si="23"/>
        <v>富山県黒部市</v>
      </c>
      <c r="I759" t="s">
        <v>3368</v>
      </c>
    </row>
    <row r="760" spans="1:9" x14ac:dyDescent="0.35">
      <c r="A760" s="108" t="str">
        <f t="shared" si="22"/>
        <v>16</v>
      </c>
      <c r="B760" s="105">
        <v>16</v>
      </c>
      <c r="C760" s="105" t="s">
        <v>3350</v>
      </c>
      <c r="D760" s="107" t="s">
        <v>1016</v>
      </c>
      <c r="E760" s="106" t="s">
        <v>3369</v>
      </c>
      <c r="F760" s="107" t="s">
        <v>3370</v>
      </c>
      <c r="G760" s="106" t="s">
        <v>3369</v>
      </c>
      <c r="H760" s="105" t="str">
        <f t="shared" si="23"/>
        <v>富山県砺波市</v>
      </c>
      <c r="I760" t="s">
        <v>3371</v>
      </c>
    </row>
    <row r="761" spans="1:9" x14ac:dyDescent="0.35">
      <c r="A761" s="108" t="str">
        <f t="shared" si="22"/>
        <v>16</v>
      </c>
      <c r="B761" s="105">
        <v>16</v>
      </c>
      <c r="C761" s="105" t="s">
        <v>3350</v>
      </c>
      <c r="D761" s="107" t="s">
        <v>1020</v>
      </c>
      <c r="E761" s="106" t="s">
        <v>3372</v>
      </c>
      <c r="F761" s="107" t="s">
        <v>3373</v>
      </c>
      <c r="G761" s="106" t="s">
        <v>3372</v>
      </c>
      <c r="H761" s="105" t="str">
        <f t="shared" si="23"/>
        <v>富山県小矢部市</v>
      </c>
      <c r="I761" t="s">
        <v>3374</v>
      </c>
    </row>
    <row r="762" spans="1:9" x14ac:dyDescent="0.35">
      <c r="A762" s="108" t="str">
        <f t="shared" si="22"/>
        <v>16</v>
      </c>
      <c r="B762" s="105">
        <v>16</v>
      </c>
      <c r="C762" s="105" t="s">
        <v>3350</v>
      </c>
      <c r="D762" s="107" t="s">
        <v>1032</v>
      </c>
      <c r="E762" s="106" t="s">
        <v>3375</v>
      </c>
      <c r="F762" s="107" t="s">
        <v>3376</v>
      </c>
      <c r="G762" s="106" t="s">
        <v>3375</v>
      </c>
      <c r="H762" s="105" t="str">
        <f t="shared" si="23"/>
        <v>富山県舟橋村</v>
      </c>
      <c r="I762" t="s">
        <v>3377</v>
      </c>
    </row>
    <row r="763" spans="1:9" x14ac:dyDescent="0.35">
      <c r="A763" s="108" t="str">
        <f t="shared" si="22"/>
        <v>16</v>
      </c>
      <c r="B763" s="105">
        <v>16</v>
      </c>
      <c r="C763" s="105" t="s">
        <v>3350</v>
      </c>
      <c r="D763" s="107" t="s">
        <v>1036</v>
      </c>
      <c r="E763" s="106" t="s">
        <v>3378</v>
      </c>
      <c r="F763" s="107" t="s">
        <v>3379</v>
      </c>
      <c r="G763" s="106" t="s">
        <v>3378</v>
      </c>
      <c r="H763" s="105" t="str">
        <f t="shared" si="23"/>
        <v>富山県上市町</v>
      </c>
      <c r="I763" t="s">
        <v>3380</v>
      </c>
    </row>
    <row r="764" spans="1:9" x14ac:dyDescent="0.35">
      <c r="A764" s="108" t="str">
        <f t="shared" si="22"/>
        <v>16</v>
      </c>
      <c r="B764" s="105">
        <v>16</v>
      </c>
      <c r="C764" s="105" t="s">
        <v>3350</v>
      </c>
      <c r="D764" s="107" t="s">
        <v>1040</v>
      </c>
      <c r="E764" s="106" t="s">
        <v>3381</v>
      </c>
      <c r="F764" s="107" t="s">
        <v>3382</v>
      </c>
      <c r="G764" s="106" t="s">
        <v>3381</v>
      </c>
      <c r="H764" s="105" t="str">
        <f t="shared" si="23"/>
        <v>富山県立山町</v>
      </c>
      <c r="I764" t="s">
        <v>3383</v>
      </c>
    </row>
    <row r="765" spans="1:9" x14ac:dyDescent="0.35">
      <c r="A765" s="108" t="str">
        <f t="shared" si="22"/>
        <v>16</v>
      </c>
      <c r="B765" s="105">
        <v>16</v>
      </c>
      <c r="C765" s="105" t="s">
        <v>3350</v>
      </c>
      <c r="D765" s="107" t="s">
        <v>1048</v>
      </c>
      <c r="E765" s="106" t="s">
        <v>3384</v>
      </c>
      <c r="F765" s="107" t="s">
        <v>3385</v>
      </c>
      <c r="G765" s="106" t="s">
        <v>3384</v>
      </c>
      <c r="H765" s="105" t="str">
        <f t="shared" si="23"/>
        <v>富山県入善町</v>
      </c>
      <c r="I765" t="s">
        <v>3386</v>
      </c>
    </row>
    <row r="766" spans="1:9" x14ac:dyDescent="0.35">
      <c r="A766" s="108" t="str">
        <f t="shared" si="22"/>
        <v>16</v>
      </c>
      <c r="B766" s="105">
        <v>16</v>
      </c>
      <c r="C766" s="105" t="s">
        <v>3350</v>
      </c>
      <c r="D766" s="107" t="s">
        <v>1052</v>
      </c>
      <c r="E766" s="106" t="s">
        <v>2047</v>
      </c>
      <c r="F766" s="107" t="s">
        <v>3387</v>
      </c>
      <c r="G766" s="106" t="s">
        <v>2047</v>
      </c>
      <c r="H766" s="105" t="str">
        <f t="shared" si="23"/>
        <v>富山県朝日町</v>
      </c>
      <c r="I766" t="s">
        <v>3388</v>
      </c>
    </row>
    <row r="767" spans="1:9" x14ac:dyDescent="0.35">
      <c r="A767" s="108" t="str">
        <f t="shared" si="22"/>
        <v>16</v>
      </c>
      <c r="B767" s="105">
        <v>16</v>
      </c>
      <c r="C767" s="105" t="s">
        <v>3350</v>
      </c>
      <c r="D767" s="107" t="s">
        <v>1120</v>
      </c>
      <c r="E767" s="106" t="s">
        <v>3389</v>
      </c>
      <c r="F767" s="107" t="s">
        <v>3390</v>
      </c>
      <c r="G767" s="106" t="s">
        <v>3389</v>
      </c>
      <c r="H767" s="105" t="str">
        <f t="shared" si="23"/>
        <v>富山県南砺市</v>
      </c>
      <c r="I767" t="s">
        <v>3391</v>
      </c>
    </row>
    <row r="768" spans="1:9" x14ac:dyDescent="0.35">
      <c r="A768" s="108" t="str">
        <f t="shared" si="22"/>
        <v>16</v>
      </c>
      <c r="B768" s="105">
        <v>16</v>
      </c>
      <c r="C768" s="105" t="s">
        <v>3350</v>
      </c>
      <c r="D768" s="107" t="s">
        <v>1124</v>
      </c>
      <c r="E768" s="106" t="s">
        <v>3392</v>
      </c>
      <c r="F768" s="107" t="s">
        <v>3393</v>
      </c>
      <c r="G768" s="106" t="s">
        <v>3392</v>
      </c>
      <c r="H768" s="105" t="str">
        <f t="shared" si="23"/>
        <v>富山県射水市</v>
      </c>
      <c r="I768" t="s">
        <v>3394</v>
      </c>
    </row>
    <row r="769" spans="1:9" x14ac:dyDescent="0.35">
      <c r="A769" s="108" t="str">
        <f t="shared" si="22"/>
        <v>17</v>
      </c>
      <c r="B769" s="105">
        <v>17</v>
      </c>
      <c r="C769" s="105" t="s">
        <v>3395</v>
      </c>
      <c r="D769" s="107" t="s">
        <v>988</v>
      </c>
      <c r="E769" s="106" t="s">
        <v>3396</v>
      </c>
      <c r="F769" s="107" t="s">
        <v>3397</v>
      </c>
      <c r="G769" s="106" t="s">
        <v>3396</v>
      </c>
      <c r="H769" s="105" t="str">
        <f t="shared" si="23"/>
        <v>石川県金沢市</v>
      </c>
      <c r="I769" t="s">
        <v>3398</v>
      </c>
    </row>
    <row r="770" spans="1:9" x14ac:dyDescent="0.35">
      <c r="A770" s="108" t="str">
        <f t="shared" ref="A770:A833" si="24">MID(B770+100,2,2)</f>
        <v>17</v>
      </c>
      <c r="B770" s="105">
        <v>17</v>
      </c>
      <c r="C770" s="105" t="s">
        <v>3395</v>
      </c>
      <c r="D770" s="107" t="s">
        <v>992</v>
      </c>
      <c r="E770" s="106" t="s">
        <v>3399</v>
      </c>
      <c r="F770" s="107" t="s">
        <v>3400</v>
      </c>
      <c r="G770" s="106" t="s">
        <v>3399</v>
      </c>
      <c r="H770" s="105" t="str">
        <f t="shared" ref="H770:H833" si="25">C770&amp;E770</f>
        <v>石川県小松市</v>
      </c>
      <c r="I770" t="s">
        <v>3401</v>
      </c>
    </row>
    <row r="771" spans="1:9" x14ac:dyDescent="0.35">
      <c r="A771" s="108" t="str">
        <f t="shared" si="24"/>
        <v>17</v>
      </c>
      <c r="B771" s="105">
        <v>17</v>
      </c>
      <c r="C771" s="105" t="s">
        <v>3395</v>
      </c>
      <c r="D771" s="107" t="s">
        <v>996</v>
      </c>
      <c r="E771" s="106" t="s">
        <v>3402</v>
      </c>
      <c r="F771" s="107" t="s">
        <v>3403</v>
      </c>
      <c r="G771" s="106" t="s">
        <v>3402</v>
      </c>
      <c r="H771" s="105" t="str">
        <f t="shared" si="25"/>
        <v>石川県七尾市</v>
      </c>
      <c r="I771" t="s">
        <v>3404</v>
      </c>
    </row>
    <row r="772" spans="1:9" x14ac:dyDescent="0.35">
      <c r="A772" s="108" t="str">
        <f t="shared" si="24"/>
        <v>17</v>
      </c>
      <c r="B772" s="105">
        <v>17</v>
      </c>
      <c r="C772" s="105" t="s">
        <v>3395</v>
      </c>
      <c r="D772" s="107" t="s">
        <v>1000</v>
      </c>
      <c r="E772" s="106" t="s">
        <v>3405</v>
      </c>
      <c r="F772" s="107" t="s">
        <v>3406</v>
      </c>
      <c r="G772" s="106" t="s">
        <v>3405</v>
      </c>
      <c r="H772" s="105" t="str">
        <f t="shared" si="25"/>
        <v>石川県加賀市</v>
      </c>
      <c r="I772" t="s">
        <v>3407</v>
      </c>
    </row>
    <row r="773" spans="1:9" x14ac:dyDescent="0.35">
      <c r="A773" s="108" t="str">
        <f t="shared" si="24"/>
        <v>17</v>
      </c>
      <c r="B773" s="105">
        <v>17</v>
      </c>
      <c r="C773" s="105" t="s">
        <v>3395</v>
      </c>
      <c r="D773" s="107" t="s">
        <v>1004</v>
      </c>
      <c r="E773" s="106" t="s">
        <v>3408</v>
      </c>
      <c r="F773" s="107" t="s">
        <v>3409</v>
      </c>
      <c r="G773" s="106" t="s">
        <v>3408</v>
      </c>
      <c r="H773" s="105" t="str">
        <f t="shared" si="25"/>
        <v>石川県輪島市</v>
      </c>
      <c r="I773" t="s">
        <v>3410</v>
      </c>
    </row>
    <row r="774" spans="1:9" x14ac:dyDescent="0.35">
      <c r="A774" s="108" t="str">
        <f t="shared" si="24"/>
        <v>17</v>
      </c>
      <c r="B774" s="105">
        <v>17</v>
      </c>
      <c r="C774" s="105" t="s">
        <v>3395</v>
      </c>
      <c r="D774" s="107" t="s">
        <v>1008</v>
      </c>
      <c r="E774" s="106" t="s">
        <v>3411</v>
      </c>
      <c r="F774" s="107" t="s">
        <v>3412</v>
      </c>
      <c r="G774" s="106" t="s">
        <v>3411</v>
      </c>
      <c r="H774" s="105" t="str">
        <f t="shared" si="25"/>
        <v>石川県珠洲市</v>
      </c>
      <c r="I774" t="s">
        <v>3413</v>
      </c>
    </row>
    <row r="775" spans="1:9" x14ac:dyDescent="0.35">
      <c r="A775" s="108" t="str">
        <f t="shared" si="24"/>
        <v>17</v>
      </c>
      <c r="B775" s="105">
        <v>17</v>
      </c>
      <c r="C775" s="105" t="s">
        <v>3395</v>
      </c>
      <c r="D775" s="107" t="s">
        <v>1012</v>
      </c>
      <c r="E775" s="106" t="s">
        <v>3414</v>
      </c>
      <c r="F775" s="107" t="s">
        <v>3415</v>
      </c>
      <c r="G775" s="106" t="s">
        <v>3414</v>
      </c>
      <c r="H775" s="105" t="str">
        <f t="shared" si="25"/>
        <v>石川県羽咋市</v>
      </c>
      <c r="I775" t="s">
        <v>3416</v>
      </c>
    </row>
    <row r="776" spans="1:9" x14ac:dyDescent="0.35">
      <c r="A776" s="108" t="str">
        <f t="shared" si="24"/>
        <v>17</v>
      </c>
      <c r="B776" s="105">
        <v>17</v>
      </c>
      <c r="C776" s="105" t="s">
        <v>3395</v>
      </c>
      <c r="D776" s="107" t="s">
        <v>1016</v>
      </c>
      <c r="E776" s="106" t="s">
        <v>3417</v>
      </c>
      <c r="F776" s="107" t="s">
        <v>3418</v>
      </c>
      <c r="G776" s="106" t="s">
        <v>3417</v>
      </c>
      <c r="H776" s="105" t="str">
        <f t="shared" si="25"/>
        <v>石川県白山市</v>
      </c>
      <c r="I776" t="s">
        <v>3419</v>
      </c>
    </row>
    <row r="777" spans="1:9" x14ac:dyDescent="0.35">
      <c r="A777" s="108" t="str">
        <f t="shared" si="24"/>
        <v>17</v>
      </c>
      <c r="B777" s="105">
        <v>17</v>
      </c>
      <c r="C777" s="105" t="s">
        <v>3395</v>
      </c>
      <c r="D777" s="107" t="s">
        <v>1024</v>
      </c>
      <c r="E777" s="106" t="s">
        <v>3420</v>
      </c>
      <c r="F777" s="107" t="s">
        <v>3421</v>
      </c>
      <c r="G777" s="106" t="s">
        <v>3420</v>
      </c>
      <c r="H777" s="105" t="str">
        <f t="shared" si="25"/>
        <v>石川県能美市</v>
      </c>
      <c r="I777" t="s">
        <v>3422</v>
      </c>
    </row>
    <row r="778" spans="1:9" x14ac:dyDescent="0.35">
      <c r="A778" s="108" t="str">
        <f t="shared" si="24"/>
        <v>17</v>
      </c>
      <c r="B778" s="105">
        <v>17</v>
      </c>
      <c r="C778" s="105" t="s">
        <v>3395</v>
      </c>
      <c r="D778" s="107" t="s">
        <v>1036</v>
      </c>
      <c r="E778" s="106" t="s">
        <v>3423</v>
      </c>
      <c r="F778" s="107" t="s">
        <v>3424</v>
      </c>
      <c r="G778" s="106" t="s">
        <v>3423</v>
      </c>
      <c r="H778" s="105" t="str">
        <f t="shared" si="25"/>
        <v>石川県川北町</v>
      </c>
      <c r="I778" t="s">
        <v>3425</v>
      </c>
    </row>
    <row r="779" spans="1:9" x14ac:dyDescent="0.35">
      <c r="A779" s="108" t="str">
        <f t="shared" si="24"/>
        <v>17</v>
      </c>
      <c r="B779" s="105">
        <v>17</v>
      </c>
      <c r="C779" s="105" t="s">
        <v>3395</v>
      </c>
      <c r="D779" s="107" t="s">
        <v>1044</v>
      </c>
      <c r="E779" s="106" t="s">
        <v>3426</v>
      </c>
      <c r="F779" s="107" t="s">
        <v>3427</v>
      </c>
      <c r="G779" s="106" t="s">
        <v>3426</v>
      </c>
      <c r="H779" s="105" t="str">
        <f t="shared" si="25"/>
        <v>石川県野々市市</v>
      </c>
      <c r="I779" t="s">
        <v>3428</v>
      </c>
    </row>
    <row r="780" spans="1:9" x14ac:dyDescent="0.35">
      <c r="A780" s="108" t="str">
        <f t="shared" si="24"/>
        <v>17</v>
      </c>
      <c r="B780" s="105">
        <v>17</v>
      </c>
      <c r="C780" s="105" t="s">
        <v>3395</v>
      </c>
      <c r="D780" s="107" t="s">
        <v>1072</v>
      </c>
      <c r="E780" s="106" t="s">
        <v>3429</v>
      </c>
      <c r="F780" s="107" t="s">
        <v>3430</v>
      </c>
      <c r="G780" s="106" t="s">
        <v>3429</v>
      </c>
      <c r="H780" s="105" t="str">
        <f t="shared" si="25"/>
        <v>石川県津幡町</v>
      </c>
      <c r="I780" t="s">
        <v>3431</v>
      </c>
    </row>
    <row r="781" spans="1:9" x14ac:dyDescent="0.35">
      <c r="A781" s="108" t="str">
        <f t="shared" si="24"/>
        <v>17</v>
      </c>
      <c r="B781" s="105">
        <v>17</v>
      </c>
      <c r="C781" s="105" t="s">
        <v>3395</v>
      </c>
      <c r="D781" s="107" t="s">
        <v>1076</v>
      </c>
      <c r="E781" s="106" t="s">
        <v>3432</v>
      </c>
      <c r="F781" s="107" t="s">
        <v>3433</v>
      </c>
      <c r="G781" s="106" t="s">
        <v>3432</v>
      </c>
      <c r="H781" s="105" t="str">
        <f t="shared" si="25"/>
        <v>石川県かほく市</v>
      </c>
      <c r="I781" t="s">
        <v>3434</v>
      </c>
    </row>
    <row r="782" spans="1:9" x14ac:dyDescent="0.35">
      <c r="A782" s="108" t="str">
        <f t="shared" si="24"/>
        <v>17</v>
      </c>
      <c r="B782" s="105">
        <v>17</v>
      </c>
      <c r="C782" s="105" t="s">
        <v>3395</v>
      </c>
      <c r="D782" s="107" t="s">
        <v>1088</v>
      </c>
      <c r="E782" s="106" t="s">
        <v>3435</v>
      </c>
      <c r="F782" s="107" t="s">
        <v>3436</v>
      </c>
      <c r="G782" s="106" t="s">
        <v>3435</v>
      </c>
      <c r="H782" s="105" t="str">
        <f t="shared" si="25"/>
        <v>石川県内灘町</v>
      </c>
      <c r="I782" t="s">
        <v>3437</v>
      </c>
    </row>
    <row r="783" spans="1:9" x14ac:dyDescent="0.35">
      <c r="A783" s="108" t="str">
        <f t="shared" si="24"/>
        <v>17</v>
      </c>
      <c r="B783" s="105">
        <v>17</v>
      </c>
      <c r="C783" s="105" t="s">
        <v>3395</v>
      </c>
      <c r="D783" s="107" t="s">
        <v>1615</v>
      </c>
      <c r="E783" s="106" t="s">
        <v>3438</v>
      </c>
      <c r="F783" s="107" t="s">
        <v>3439</v>
      </c>
      <c r="G783" s="106" t="s">
        <v>3438</v>
      </c>
      <c r="H783" s="105" t="str">
        <f t="shared" si="25"/>
        <v>石川県志賀町</v>
      </c>
      <c r="I783" t="s">
        <v>3440</v>
      </c>
    </row>
    <row r="784" spans="1:9" x14ac:dyDescent="0.35">
      <c r="A784" s="108" t="str">
        <f t="shared" si="24"/>
        <v>17</v>
      </c>
      <c r="B784" s="105">
        <v>17</v>
      </c>
      <c r="C784" s="105" t="s">
        <v>3395</v>
      </c>
      <c r="D784" s="107" t="s">
        <v>1092</v>
      </c>
      <c r="E784" s="106" t="s">
        <v>3441</v>
      </c>
      <c r="F784" s="107" t="s">
        <v>3442</v>
      </c>
      <c r="G784" s="106" t="s">
        <v>3441</v>
      </c>
      <c r="H784" s="105" t="str">
        <f t="shared" si="25"/>
        <v>石川県宝達志水町</v>
      </c>
      <c r="I784" t="s">
        <v>3443</v>
      </c>
    </row>
    <row r="785" spans="1:9" x14ac:dyDescent="0.35">
      <c r="A785" s="108" t="str">
        <f t="shared" si="24"/>
        <v>17</v>
      </c>
      <c r="B785" s="105">
        <v>17</v>
      </c>
      <c r="C785" s="105" t="s">
        <v>3395</v>
      </c>
      <c r="D785" s="107" t="s">
        <v>1619</v>
      </c>
      <c r="E785" s="106" t="s">
        <v>3444</v>
      </c>
      <c r="F785" s="107" t="s">
        <v>3445</v>
      </c>
      <c r="G785" s="106" t="s">
        <v>3444</v>
      </c>
      <c r="H785" s="105" t="str">
        <f t="shared" si="25"/>
        <v>石川県中能登町</v>
      </c>
      <c r="I785" t="s">
        <v>3446</v>
      </c>
    </row>
    <row r="786" spans="1:9" x14ac:dyDescent="0.35">
      <c r="A786" s="108" t="str">
        <f t="shared" si="24"/>
        <v>17</v>
      </c>
      <c r="B786" s="105">
        <v>17</v>
      </c>
      <c r="C786" s="105" t="s">
        <v>3395</v>
      </c>
      <c r="D786" s="107" t="s">
        <v>1124</v>
      </c>
      <c r="E786" s="106" t="s">
        <v>3447</v>
      </c>
      <c r="F786" s="107" t="s">
        <v>3448</v>
      </c>
      <c r="G786" s="106" t="s">
        <v>3447</v>
      </c>
      <c r="H786" s="105" t="str">
        <f t="shared" si="25"/>
        <v>石川県能登町</v>
      </c>
      <c r="I786" t="s">
        <v>3449</v>
      </c>
    </row>
    <row r="787" spans="1:9" x14ac:dyDescent="0.35">
      <c r="A787" s="108" t="str">
        <f t="shared" si="24"/>
        <v>17</v>
      </c>
      <c r="B787" s="105">
        <v>17</v>
      </c>
      <c r="C787" s="105" t="s">
        <v>3395</v>
      </c>
      <c r="D787" s="107" t="s">
        <v>2160</v>
      </c>
      <c r="E787" s="106" t="s">
        <v>3450</v>
      </c>
      <c r="F787" s="107" t="s">
        <v>3451</v>
      </c>
      <c r="G787" s="106" t="s">
        <v>3450</v>
      </c>
      <c r="H787" s="105" t="str">
        <f t="shared" si="25"/>
        <v>石川県穴水町</v>
      </c>
      <c r="I787" t="s">
        <v>3452</v>
      </c>
    </row>
    <row r="788" spans="1:9" x14ac:dyDescent="0.35">
      <c r="A788" s="108" t="str">
        <f t="shared" si="24"/>
        <v>18</v>
      </c>
      <c r="B788" s="105">
        <v>18</v>
      </c>
      <c r="C788" s="105" t="s">
        <v>3453</v>
      </c>
      <c r="D788" s="107" t="s">
        <v>992</v>
      </c>
      <c r="E788" s="106" t="s">
        <v>3454</v>
      </c>
      <c r="F788" s="107" t="s">
        <v>3455</v>
      </c>
      <c r="G788" s="106" t="s">
        <v>3454</v>
      </c>
      <c r="H788" s="105" t="str">
        <f t="shared" si="25"/>
        <v>福井県敦賀市</v>
      </c>
      <c r="I788" t="s">
        <v>3456</v>
      </c>
    </row>
    <row r="789" spans="1:9" x14ac:dyDescent="0.35">
      <c r="A789" s="108" t="str">
        <f t="shared" si="24"/>
        <v>18</v>
      </c>
      <c r="B789" s="105">
        <v>18</v>
      </c>
      <c r="C789" s="105" t="s">
        <v>3453</v>
      </c>
      <c r="D789" s="107" t="s">
        <v>1000</v>
      </c>
      <c r="E789" s="106" t="s">
        <v>3457</v>
      </c>
      <c r="F789" s="107" t="s">
        <v>3458</v>
      </c>
      <c r="G789" s="106" t="s">
        <v>3457</v>
      </c>
      <c r="H789" s="105" t="str">
        <f t="shared" si="25"/>
        <v>福井県小浜市</v>
      </c>
      <c r="I789" t="s">
        <v>3459</v>
      </c>
    </row>
    <row r="790" spans="1:9" x14ac:dyDescent="0.35">
      <c r="A790" s="108" t="str">
        <f t="shared" si="24"/>
        <v>18</v>
      </c>
      <c r="B790" s="105">
        <v>18</v>
      </c>
      <c r="C790" s="105" t="s">
        <v>3453</v>
      </c>
      <c r="D790" s="107" t="s">
        <v>1008</v>
      </c>
      <c r="E790" s="106" t="s">
        <v>3460</v>
      </c>
      <c r="F790" s="107" t="s">
        <v>3461</v>
      </c>
      <c r="G790" s="106" t="s">
        <v>3460</v>
      </c>
      <c r="H790" s="105" t="str">
        <f t="shared" si="25"/>
        <v>福井県勝山市</v>
      </c>
      <c r="I790" t="s">
        <v>3462</v>
      </c>
    </row>
    <row r="791" spans="1:9" x14ac:dyDescent="0.35">
      <c r="A791" s="108" t="str">
        <f t="shared" si="24"/>
        <v>18</v>
      </c>
      <c r="B791" s="105">
        <v>18</v>
      </c>
      <c r="C791" s="105" t="s">
        <v>3453</v>
      </c>
      <c r="D791" s="107" t="s">
        <v>1012</v>
      </c>
      <c r="E791" s="106" t="s">
        <v>3463</v>
      </c>
      <c r="F791" s="107" t="s">
        <v>3464</v>
      </c>
      <c r="G791" s="106" t="s">
        <v>3463</v>
      </c>
      <c r="H791" s="105" t="str">
        <f t="shared" si="25"/>
        <v>福井県鯖江市</v>
      </c>
      <c r="I791" t="s">
        <v>3465</v>
      </c>
    </row>
    <row r="792" spans="1:9" x14ac:dyDescent="0.35">
      <c r="A792" s="108" t="str">
        <f t="shared" si="24"/>
        <v>18</v>
      </c>
      <c r="B792" s="105">
        <v>18</v>
      </c>
      <c r="C792" s="105" t="s">
        <v>3453</v>
      </c>
      <c r="D792" s="107" t="s">
        <v>1064</v>
      </c>
      <c r="E792" s="106" t="s">
        <v>1477</v>
      </c>
      <c r="F792" s="107" t="s">
        <v>3466</v>
      </c>
      <c r="G792" s="106" t="s">
        <v>1477</v>
      </c>
      <c r="H792" s="105" t="str">
        <f t="shared" si="25"/>
        <v>福井県池田町</v>
      </c>
      <c r="I792" t="s">
        <v>3467</v>
      </c>
    </row>
    <row r="793" spans="1:9" x14ac:dyDescent="0.35">
      <c r="A793" s="108" t="str">
        <f t="shared" si="24"/>
        <v>18</v>
      </c>
      <c r="B793" s="105">
        <v>18</v>
      </c>
      <c r="C793" s="105" t="s">
        <v>3453</v>
      </c>
      <c r="D793" s="107" t="s">
        <v>1104</v>
      </c>
      <c r="E793" s="106" t="s">
        <v>3468</v>
      </c>
      <c r="F793" s="107" t="s">
        <v>3469</v>
      </c>
      <c r="G793" s="106" t="s">
        <v>3468</v>
      </c>
      <c r="H793" s="105" t="str">
        <f t="shared" si="25"/>
        <v>福井県美浜町</v>
      </c>
      <c r="I793" t="s">
        <v>3470</v>
      </c>
    </row>
    <row r="794" spans="1:9" x14ac:dyDescent="0.35">
      <c r="A794" s="108" t="str">
        <f t="shared" si="24"/>
        <v>18</v>
      </c>
      <c r="B794" s="105">
        <v>18</v>
      </c>
      <c r="C794" s="105" t="s">
        <v>3453</v>
      </c>
      <c r="D794" s="107" t="s">
        <v>1112</v>
      </c>
      <c r="E794" s="106" t="s">
        <v>3471</v>
      </c>
      <c r="F794" s="107" t="s">
        <v>3472</v>
      </c>
      <c r="G794" s="106" t="s">
        <v>3471</v>
      </c>
      <c r="H794" s="105" t="str">
        <f t="shared" si="25"/>
        <v>福井県高浜町</v>
      </c>
      <c r="I794" t="s">
        <v>3473</v>
      </c>
    </row>
    <row r="795" spans="1:9" x14ac:dyDescent="0.35">
      <c r="A795" s="108" t="str">
        <f t="shared" si="24"/>
        <v>18</v>
      </c>
      <c r="B795" s="105">
        <v>18</v>
      </c>
      <c r="C795" s="105" t="s">
        <v>3453</v>
      </c>
      <c r="D795" s="107" t="s">
        <v>1120</v>
      </c>
      <c r="E795" s="106" t="s">
        <v>3474</v>
      </c>
      <c r="F795" s="107" t="s">
        <v>3475</v>
      </c>
      <c r="G795" s="106" t="s">
        <v>3474</v>
      </c>
      <c r="H795" s="105" t="str">
        <f t="shared" si="25"/>
        <v>福井県あわら市</v>
      </c>
      <c r="I795" t="s">
        <v>3476</v>
      </c>
    </row>
    <row r="796" spans="1:9" x14ac:dyDescent="0.35">
      <c r="A796" s="108" t="str">
        <f t="shared" si="24"/>
        <v>18</v>
      </c>
      <c r="B796" s="105">
        <v>18</v>
      </c>
      <c r="C796" s="105" t="s">
        <v>3453</v>
      </c>
      <c r="D796" s="107" t="s">
        <v>1124</v>
      </c>
      <c r="E796" s="106" t="s">
        <v>3477</v>
      </c>
      <c r="F796" s="107" t="s">
        <v>3478</v>
      </c>
      <c r="G796" s="106" t="s">
        <v>3477</v>
      </c>
      <c r="H796" s="105" t="str">
        <f t="shared" si="25"/>
        <v>福井県南越前町</v>
      </c>
      <c r="I796" t="s">
        <v>3479</v>
      </c>
    </row>
    <row r="797" spans="1:9" x14ac:dyDescent="0.35">
      <c r="A797" s="108" t="str">
        <f t="shared" si="24"/>
        <v>18</v>
      </c>
      <c r="B797" s="105">
        <v>18</v>
      </c>
      <c r="C797" s="105" t="s">
        <v>3453</v>
      </c>
      <c r="D797" s="107" t="s">
        <v>2160</v>
      </c>
      <c r="E797" s="106" t="s">
        <v>3480</v>
      </c>
      <c r="F797" s="107" t="s">
        <v>3481</v>
      </c>
      <c r="G797" s="106" t="s">
        <v>3480</v>
      </c>
      <c r="H797" s="105" t="str">
        <f t="shared" si="25"/>
        <v>福井県越前町</v>
      </c>
      <c r="I797" t="s">
        <v>3482</v>
      </c>
    </row>
    <row r="798" spans="1:9" x14ac:dyDescent="0.35">
      <c r="A798" s="108" t="str">
        <f t="shared" si="24"/>
        <v>18</v>
      </c>
      <c r="B798" s="105">
        <v>18</v>
      </c>
      <c r="C798" s="105" t="s">
        <v>3453</v>
      </c>
      <c r="D798" s="107" t="s">
        <v>1884</v>
      </c>
      <c r="E798" s="106" t="s">
        <v>3483</v>
      </c>
      <c r="F798" s="107" t="s">
        <v>3484</v>
      </c>
      <c r="G798" s="106" t="s">
        <v>3483</v>
      </c>
      <c r="H798" s="105" t="str">
        <f t="shared" si="25"/>
        <v>福井県若狭町</v>
      </c>
      <c r="I798" t="s">
        <v>3485</v>
      </c>
    </row>
    <row r="799" spans="1:9" x14ac:dyDescent="0.35">
      <c r="A799" s="108" t="str">
        <f t="shared" si="24"/>
        <v>18</v>
      </c>
      <c r="B799" s="105">
        <v>18</v>
      </c>
      <c r="C799" s="105" t="s">
        <v>3453</v>
      </c>
      <c r="D799" s="107" t="s">
        <v>1128</v>
      </c>
      <c r="E799" s="106" t="s">
        <v>3486</v>
      </c>
      <c r="F799" s="107" t="s">
        <v>3487</v>
      </c>
      <c r="G799" s="106" t="s">
        <v>3486</v>
      </c>
      <c r="H799" s="105" t="str">
        <f t="shared" si="25"/>
        <v>福井県越前市</v>
      </c>
      <c r="I799" t="s">
        <v>3488</v>
      </c>
    </row>
    <row r="800" spans="1:9" x14ac:dyDescent="0.35">
      <c r="A800" s="108" t="str">
        <f t="shared" si="24"/>
        <v>18</v>
      </c>
      <c r="B800" s="105">
        <v>18</v>
      </c>
      <c r="C800" s="105" t="s">
        <v>3453</v>
      </c>
      <c r="D800" s="107" t="s">
        <v>1132</v>
      </c>
      <c r="E800" s="106" t="s">
        <v>3489</v>
      </c>
      <c r="F800" s="107" t="s">
        <v>3490</v>
      </c>
      <c r="G800" s="106" t="s">
        <v>3489</v>
      </c>
      <c r="H800" s="105" t="str">
        <f t="shared" si="25"/>
        <v>福井県大野市</v>
      </c>
      <c r="I800" t="s">
        <v>3491</v>
      </c>
    </row>
    <row r="801" spans="1:9" x14ac:dyDescent="0.35">
      <c r="A801" s="108" t="str">
        <f t="shared" si="24"/>
        <v>18</v>
      </c>
      <c r="B801" s="105">
        <v>18</v>
      </c>
      <c r="C801" s="105" t="s">
        <v>3453</v>
      </c>
      <c r="D801" s="107" t="s">
        <v>1136</v>
      </c>
      <c r="E801" s="106" t="s">
        <v>3492</v>
      </c>
      <c r="F801" s="107" t="s">
        <v>3493</v>
      </c>
      <c r="G801" s="106" t="s">
        <v>3492</v>
      </c>
      <c r="H801" s="105" t="str">
        <f t="shared" si="25"/>
        <v>福井県福井市</v>
      </c>
      <c r="I801" t="s">
        <v>3494</v>
      </c>
    </row>
    <row r="802" spans="1:9" x14ac:dyDescent="0.35">
      <c r="A802" s="108" t="str">
        <f t="shared" si="24"/>
        <v>18</v>
      </c>
      <c r="B802" s="105">
        <v>18</v>
      </c>
      <c r="C802" s="105" t="s">
        <v>3453</v>
      </c>
      <c r="D802" s="107" t="s">
        <v>1140</v>
      </c>
      <c r="E802" s="106" t="s">
        <v>3495</v>
      </c>
      <c r="F802" s="107" t="s">
        <v>3496</v>
      </c>
      <c r="G802" s="106" t="s">
        <v>3495</v>
      </c>
      <c r="H802" s="105" t="str">
        <f t="shared" si="25"/>
        <v>福井県永平寺町</v>
      </c>
      <c r="I802" t="s">
        <v>3497</v>
      </c>
    </row>
    <row r="803" spans="1:9" x14ac:dyDescent="0.35">
      <c r="A803" s="108" t="str">
        <f t="shared" si="24"/>
        <v>18</v>
      </c>
      <c r="B803" s="105">
        <v>18</v>
      </c>
      <c r="C803" s="105" t="s">
        <v>3453</v>
      </c>
      <c r="D803" s="107" t="s">
        <v>1144</v>
      </c>
      <c r="E803" s="106" t="s">
        <v>3498</v>
      </c>
      <c r="F803" s="107" t="s">
        <v>3499</v>
      </c>
      <c r="G803" s="106" t="s">
        <v>3498</v>
      </c>
      <c r="H803" s="105" t="str">
        <f t="shared" si="25"/>
        <v>福井県おおい町</v>
      </c>
      <c r="I803" t="s">
        <v>3500</v>
      </c>
    </row>
    <row r="804" spans="1:9" x14ac:dyDescent="0.35">
      <c r="A804" s="108" t="str">
        <f t="shared" si="24"/>
        <v>18</v>
      </c>
      <c r="B804" s="105">
        <v>18</v>
      </c>
      <c r="C804" s="105" t="s">
        <v>3453</v>
      </c>
      <c r="D804" s="107" t="s">
        <v>1641</v>
      </c>
      <c r="E804" s="106" t="s">
        <v>3501</v>
      </c>
      <c r="F804" s="107" t="s">
        <v>3502</v>
      </c>
      <c r="G804" s="106" t="s">
        <v>3501</v>
      </c>
      <c r="H804" s="105" t="str">
        <f t="shared" si="25"/>
        <v>福井県坂井市</v>
      </c>
      <c r="I804" t="s">
        <v>3503</v>
      </c>
    </row>
    <row r="805" spans="1:9" x14ac:dyDescent="0.35">
      <c r="A805" s="108" t="str">
        <f t="shared" si="24"/>
        <v>19</v>
      </c>
      <c r="B805" s="105">
        <v>19</v>
      </c>
      <c r="C805" s="105" t="s">
        <v>3504</v>
      </c>
      <c r="D805" s="107" t="s">
        <v>988</v>
      </c>
      <c r="E805" s="106" t="s">
        <v>3505</v>
      </c>
      <c r="F805" s="107" t="s">
        <v>3506</v>
      </c>
      <c r="G805" s="106" t="s">
        <v>3505</v>
      </c>
      <c r="H805" s="105" t="str">
        <f t="shared" si="25"/>
        <v>山梨県山梨市</v>
      </c>
      <c r="I805" t="s">
        <v>3507</v>
      </c>
    </row>
    <row r="806" spans="1:9" x14ac:dyDescent="0.35">
      <c r="A806" s="108" t="str">
        <f t="shared" si="24"/>
        <v>19</v>
      </c>
      <c r="B806" s="105">
        <v>19</v>
      </c>
      <c r="C806" s="105" t="s">
        <v>3504</v>
      </c>
      <c r="D806" s="107" t="s">
        <v>992</v>
      </c>
      <c r="E806" s="106" t="s">
        <v>3508</v>
      </c>
      <c r="F806" s="107" t="s">
        <v>3509</v>
      </c>
      <c r="G806" s="106" t="s">
        <v>3508</v>
      </c>
      <c r="H806" s="105" t="str">
        <f t="shared" si="25"/>
        <v>山梨県甲州市</v>
      </c>
      <c r="I806" t="s">
        <v>3510</v>
      </c>
    </row>
    <row r="807" spans="1:9" x14ac:dyDescent="0.35">
      <c r="A807" s="108" t="str">
        <f t="shared" si="24"/>
        <v>19</v>
      </c>
      <c r="B807" s="105">
        <v>19</v>
      </c>
      <c r="C807" s="105" t="s">
        <v>3504</v>
      </c>
      <c r="D807" s="107" t="s">
        <v>996</v>
      </c>
      <c r="E807" s="106" t="s">
        <v>3511</v>
      </c>
      <c r="F807" s="107" t="s">
        <v>3512</v>
      </c>
      <c r="G807" s="106" t="s">
        <v>3511</v>
      </c>
      <c r="H807" s="105" t="str">
        <f t="shared" si="25"/>
        <v>山梨県韮崎市</v>
      </c>
      <c r="I807" t="s">
        <v>3513</v>
      </c>
    </row>
    <row r="808" spans="1:9" x14ac:dyDescent="0.35">
      <c r="A808" s="108" t="str">
        <f t="shared" si="24"/>
        <v>19</v>
      </c>
      <c r="B808" s="105">
        <v>19</v>
      </c>
      <c r="C808" s="105" t="s">
        <v>3504</v>
      </c>
      <c r="D808" s="107" t="s">
        <v>1000</v>
      </c>
      <c r="E808" s="106" t="s">
        <v>3514</v>
      </c>
      <c r="F808" s="107" t="s">
        <v>3515</v>
      </c>
      <c r="G808" s="106" t="s">
        <v>3514</v>
      </c>
      <c r="H808" s="105" t="str">
        <f t="shared" si="25"/>
        <v>山梨県都留市</v>
      </c>
      <c r="I808" t="s">
        <v>3516</v>
      </c>
    </row>
    <row r="809" spans="1:9" x14ac:dyDescent="0.35">
      <c r="A809" s="108" t="str">
        <f t="shared" si="24"/>
        <v>19</v>
      </c>
      <c r="B809" s="105">
        <v>19</v>
      </c>
      <c r="C809" s="105" t="s">
        <v>3504</v>
      </c>
      <c r="D809" s="107" t="s">
        <v>1004</v>
      </c>
      <c r="E809" s="106" t="s">
        <v>3517</v>
      </c>
      <c r="F809" s="107" t="s">
        <v>3518</v>
      </c>
      <c r="G809" s="106" t="s">
        <v>3517</v>
      </c>
      <c r="H809" s="105" t="str">
        <f t="shared" si="25"/>
        <v>山梨県大月市</v>
      </c>
      <c r="I809" t="s">
        <v>3519</v>
      </c>
    </row>
    <row r="810" spans="1:9" x14ac:dyDescent="0.35">
      <c r="A810" s="108" t="str">
        <f t="shared" si="24"/>
        <v>19</v>
      </c>
      <c r="B810" s="105">
        <v>19</v>
      </c>
      <c r="C810" s="105" t="s">
        <v>3504</v>
      </c>
      <c r="D810" s="107" t="s">
        <v>1008</v>
      </c>
      <c r="E810" s="106" t="s">
        <v>3520</v>
      </c>
      <c r="F810" s="107" t="s">
        <v>3521</v>
      </c>
      <c r="G810" s="106" t="s">
        <v>3520</v>
      </c>
      <c r="H810" s="105" t="str">
        <f t="shared" si="25"/>
        <v>山梨県甲府市</v>
      </c>
      <c r="I810" t="s">
        <v>3522</v>
      </c>
    </row>
    <row r="811" spans="1:9" x14ac:dyDescent="0.35">
      <c r="A811" s="108" t="str">
        <f t="shared" si="24"/>
        <v>19</v>
      </c>
      <c r="B811" s="105">
        <v>19</v>
      </c>
      <c r="C811" s="105" t="s">
        <v>3504</v>
      </c>
      <c r="D811" s="107" t="s">
        <v>1012</v>
      </c>
      <c r="E811" s="106" t="s">
        <v>3523</v>
      </c>
      <c r="F811" s="107" t="s">
        <v>3524</v>
      </c>
      <c r="G811" s="106" t="s">
        <v>3523</v>
      </c>
      <c r="H811" s="105" t="str">
        <f t="shared" si="25"/>
        <v>山梨県富士吉田市</v>
      </c>
      <c r="I811" t="s">
        <v>3525</v>
      </c>
    </row>
    <row r="812" spans="1:9" x14ac:dyDescent="0.35">
      <c r="A812" s="108" t="str">
        <f t="shared" si="24"/>
        <v>19</v>
      </c>
      <c r="B812" s="105">
        <v>19</v>
      </c>
      <c r="C812" s="105" t="s">
        <v>3504</v>
      </c>
      <c r="D812" s="107" t="s">
        <v>1036</v>
      </c>
      <c r="E812" s="106" t="s">
        <v>3526</v>
      </c>
      <c r="F812" s="107" t="s">
        <v>3527</v>
      </c>
      <c r="G812" s="106" t="s">
        <v>3526</v>
      </c>
      <c r="H812" s="105" t="str">
        <f t="shared" si="25"/>
        <v>山梨県笛吹市</v>
      </c>
      <c r="I812" t="s">
        <v>3528</v>
      </c>
    </row>
    <row r="813" spans="1:9" x14ac:dyDescent="0.35">
      <c r="A813" s="108" t="str">
        <f t="shared" si="24"/>
        <v>19</v>
      </c>
      <c r="B813" s="105">
        <v>19</v>
      </c>
      <c r="C813" s="105" t="s">
        <v>3504</v>
      </c>
      <c r="D813" s="107" t="s">
        <v>1076</v>
      </c>
      <c r="E813" s="106" t="s">
        <v>3529</v>
      </c>
      <c r="F813" s="107" t="s">
        <v>3530</v>
      </c>
      <c r="G813" s="106" t="s">
        <v>3529</v>
      </c>
      <c r="H813" s="105" t="str">
        <f t="shared" si="25"/>
        <v>山梨県市川三郷町</v>
      </c>
      <c r="I813" t="s">
        <v>3531</v>
      </c>
    </row>
    <row r="814" spans="1:9" x14ac:dyDescent="0.35">
      <c r="A814" s="108" t="str">
        <f t="shared" si="24"/>
        <v>19</v>
      </c>
      <c r="B814" s="105">
        <v>19</v>
      </c>
      <c r="C814" s="105" t="s">
        <v>3504</v>
      </c>
      <c r="D814" s="107" t="s">
        <v>1088</v>
      </c>
      <c r="E814" s="106" t="s">
        <v>3532</v>
      </c>
      <c r="F814" s="107" t="s">
        <v>3533</v>
      </c>
      <c r="G814" s="106" t="s">
        <v>3532</v>
      </c>
      <c r="H814" s="105" t="str">
        <f t="shared" si="25"/>
        <v>山梨県富士川町</v>
      </c>
      <c r="I814" t="s">
        <v>3534</v>
      </c>
    </row>
    <row r="815" spans="1:9" x14ac:dyDescent="0.35">
      <c r="A815" s="108" t="str">
        <f t="shared" si="24"/>
        <v>19</v>
      </c>
      <c r="B815" s="105">
        <v>19</v>
      </c>
      <c r="C815" s="105" t="s">
        <v>3504</v>
      </c>
      <c r="D815" s="107" t="s">
        <v>1096</v>
      </c>
      <c r="E815" s="106" t="s">
        <v>3535</v>
      </c>
      <c r="F815" s="107" t="s">
        <v>3536</v>
      </c>
      <c r="G815" s="106" t="s">
        <v>3535</v>
      </c>
      <c r="H815" s="105" t="str">
        <f t="shared" si="25"/>
        <v>山梨県早川町</v>
      </c>
      <c r="I815" t="s">
        <v>3537</v>
      </c>
    </row>
    <row r="816" spans="1:9" x14ac:dyDescent="0.35">
      <c r="A816" s="108" t="str">
        <f t="shared" si="24"/>
        <v>19</v>
      </c>
      <c r="B816" s="105">
        <v>19</v>
      </c>
      <c r="C816" s="105" t="s">
        <v>3504</v>
      </c>
      <c r="D816" s="107" t="s">
        <v>1100</v>
      </c>
      <c r="E816" s="106" t="s">
        <v>3538</v>
      </c>
      <c r="F816" s="107" t="s">
        <v>3539</v>
      </c>
      <c r="G816" s="106" t="s">
        <v>3538</v>
      </c>
      <c r="H816" s="105" t="str">
        <f t="shared" si="25"/>
        <v>山梨県身延町</v>
      </c>
      <c r="I816" t="s">
        <v>3540</v>
      </c>
    </row>
    <row r="817" spans="1:9" x14ac:dyDescent="0.35">
      <c r="A817" s="108" t="str">
        <f t="shared" si="24"/>
        <v>19</v>
      </c>
      <c r="B817" s="105">
        <v>19</v>
      </c>
      <c r="C817" s="105" t="s">
        <v>3504</v>
      </c>
      <c r="D817" s="107" t="s">
        <v>1104</v>
      </c>
      <c r="E817" s="106" t="s">
        <v>3541</v>
      </c>
      <c r="F817" s="107" t="s">
        <v>3542</v>
      </c>
      <c r="G817" s="106" t="s">
        <v>3541</v>
      </c>
      <c r="H817" s="105" t="str">
        <f t="shared" si="25"/>
        <v>山梨県南部町</v>
      </c>
      <c r="I817" t="s">
        <v>3543</v>
      </c>
    </row>
    <row r="818" spans="1:9" x14ac:dyDescent="0.35">
      <c r="A818" s="108" t="str">
        <f t="shared" si="24"/>
        <v>19</v>
      </c>
      <c r="B818" s="105">
        <v>19</v>
      </c>
      <c r="C818" s="105" t="s">
        <v>3504</v>
      </c>
      <c r="D818" s="107" t="s">
        <v>1108</v>
      </c>
      <c r="E818" s="106" t="s">
        <v>3544</v>
      </c>
      <c r="F818" s="107" t="s">
        <v>3545</v>
      </c>
      <c r="G818" s="106" t="s">
        <v>3544</v>
      </c>
      <c r="H818" s="105" t="str">
        <f t="shared" si="25"/>
        <v>山梨県甲斐市</v>
      </c>
      <c r="I818" t="s">
        <v>3546</v>
      </c>
    </row>
    <row r="819" spans="1:9" x14ac:dyDescent="0.35">
      <c r="A819" s="108" t="str">
        <f t="shared" si="24"/>
        <v>19</v>
      </c>
      <c r="B819" s="105">
        <v>19</v>
      </c>
      <c r="C819" s="105" t="s">
        <v>3504</v>
      </c>
      <c r="D819" s="107" t="s">
        <v>1120</v>
      </c>
      <c r="E819" s="106" t="s">
        <v>3547</v>
      </c>
      <c r="F819" s="107" t="s">
        <v>3548</v>
      </c>
      <c r="G819" s="106" t="s">
        <v>3547</v>
      </c>
      <c r="H819" s="105" t="str">
        <f t="shared" si="25"/>
        <v>山梨県昭和町</v>
      </c>
      <c r="I819" t="s">
        <v>3549</v>
      </c>
    </row>
    <row r="820" spans="1:9" x14ac:dyDescent="0.35">
      <c r="A820" s="108" t="str">
        <f t="shared" si="24"/>
        <v>19</v>
      </c>
      <c r="B820" s="105">
        <v>19</v>
      </c>
      <c r="C820" s="105" t="s">
        <v>3504</v>
      </c>
      <c r="D820" s="107" t="s">
        <v>1124</v>
      </c>
      <c r="E820" s="106" t="s">
        <v>3550</v>
      </c>
      <c r="F820" s="107" t="s">
        <v>3551</v>
      </c>
      <c r="G820" s="106" t="s">
        <v>3550</v>
      </c>
      <c r="H820" s="105" t="str">
        <f t="shared" si="25"/>
        <v>山梨県中央市</v>
      </c>
      <c r="I820" t="s">
        <v>3552</v>
      </c>
    </row>
    <row r="821" spans="1:9" ht="33" x14ac:dyDescent="0.35">
      <c r="A821" s="108" t="str">
        <f t="shared" si="24"/>
        <v>19</v>
      </c>
      <c r="B821" s="105">
        <v>19</v>
      </c>
      <c r="C821" s="105" t="s">
        <v>3504</v>
      </c>
      <c r="D821" s="107" t="s">
        <v>1128</v>
      </c>
      <c r="E821" s="106" t="s">
        <v>3553</v>
      </c>
      <c r="F821" s="107" t="s">
        <v>3554</v>
      </c>
      <c r="G821" s="106" t="s">
        <v>3553</v>
      </c>
      <c r="H821" s="105" t="str">
        <f t="shared" si="25"/>
        <v>山梨県南アルプス市</v>
      </c>
      <c r="I821" t="s">
        <v>3555</v>
      </c>
    </row>
    <row r="822" spans="1:9" x14ac:dyDescent="0.35">
      <c r="A822" s="108" t="str">
        <f t="shared" si="24"/>
        <v>19</v>
      </c>
      <c r="B822" s="105">
        <v>19</v>
      </c>
      <c r="C822" s="105" t="s">
        <v>3504</v>
      </c>
      <c r="D822" s="107" t="s">
        <v>1649</v>
      </c>
      <c r="E822" s="106" t="s">
        <v>3556</v>
      </c>
      <c r="F822" s="107" t="s">
        <v>3557</v>
      </c>
      <c r="G822" s="106" t="s">
        <v>3556</v>
      </c>
      <c r="H822" s="105" t="str">
        <f t="shared" si="25"/>
        <v>山梨県北杜市</v>
      </c>
      <c r="I822" t="s">
        <v>3558</v>
      </c>
    </row>
    <row r="823" spans="1:9" x14ac:dyDescent="0.35">
      <c r="A823" s="108" t="str">
        <f t="shared" si="24"/>
        <v>19</v>
      </c>
      <c r="B823" s="105">
        <v>19</v>
      </c>
      <c r="C823" s="105" t="s">
        <v>3504</v>
      </c>
      <c r="D823" s="107" t="s">
        <v>1168</v>
      </c>
      <c r="E823" s="106" t="s">
        <v>3559</v>
      </c>
      <c r="F823" s="107" t="s">
        <v>3560</v>
      </c>
      <c r="G823" s="106" t="s">
        <v>3559</v>
      </c>
      <c r="H823" s="105" t="str">
        <f t="shared" si="25"/>
        <v>山梨県道志村</v>
      </c>
      <c r="I823" t="s">
        <v>3561</v>
      </c>
    </row>
    <row r="824" spans="1:9" x14ac:dyDescent="0.35">
      <c r="A824" s="108" t="str">
        <f t="shared" si="24"/>
        <v>19</v>
      </c>
      <c r="B824" s="105">
        <v>19</v>
      </c>
      <c r="C824" s="105" t="s">
        <v>3504</v>
      </c>
      <c r="D824" s="107" t="s">
        <v>1172</v>
      </c>
      <c r="E824" s="106" t="s">
        <v>3562</v>
      </c>
      <c r="F824" s="107" t="s">
        <v>3563</v>
      </c>
      <c r="G824" s="106" t="s">
        <v>3562</v>
      </c>
      <c r="H824" s="105" t="str">
        <f t="shared" si="25"/>
        <v>山梨県西桂町</v>
      </c>
      <c r="I824" t="s">
        <v>3564</v>
      </c>
    </row>
    <row r="825" spans="1:9" x14ac:dyDescent="0.35">
      <c r="A825" s="108" t="str">
        <f t="shared" si="24"/>
        <v>19</v>
      </c>
      <c r="B825" s="105">
        <v>19</v>
      </c>
      <c r="C825" s="105" t="s">
        <v>3504</v>
      </c>
      <c r="D825" s="107" t="s">
        <v>1176</v>
      </c>
      <c r="E825" s="106" t="s">
        <v>3565</v>
      </c>
      <c r="F825" s="107" t="s">
        <v>3566</v>
      </c>
      <c r="G825" s="106" t="s">
        <v>3565</v>
      </c>
      <c r="H825" s="105" t="str">
        <f t="shared" si="25"/>
        <v>山梨県山中湖村</v>
      </c>
      <c r="I825" t="s">
        <v>3567</v>
      </c>
    </row>
    <row r="826" spans="1:9" x14ac:dyDescent="0.35">
      <c r="A826" s="108" t="str">
        <f t="shared" si="24"/>
        <v>19</v>
      </c>
      <c r="B826" s="105">
        <v>19</v>
      </c>
      <c r="C826" s="105" t="s">
        <v>3504</v>
      </c>
      <c r="D826" s="107" t="s">
        <v>1180</v>
      </c>
      <c r="E826" s="106" t="s">
        <v>3568</v>
      </c>
      <c r="F826" s="107" t="s">
        <v>3569</v>
      </c>
      <c r="G826" s="106" t="s">
        <v>3568</v>
      </c>
      <c r="H826" s="105" t="str">
        <f t="shared" si="25"/>
        <v>山梨県忍野村</v>
      </c>
      <c r="I826" t="s">
        <v>3570</v>
      </c>
    </row>
    <row r="827" spans="1:9" ht="33" x14ac:dyDescent="0.35">
      <c r="A827" s="108" t="str">
        <f t="shared" si="24"/>
        <v>19</v>
      </c>
      <c r="B827" s="105">
        <v>19</v>
      </c>
      <c r="C827" s="105" t="s">
        <v>3504</v>
      </c>
      <c r="D827" s="107" t="s">
        <v>1671</v>
      </c>
      <c r="E827" s="106" t="s">
        <v>3571</v>
      </c>
      <c r="F827" s="107" t="s">
        <v>3572</v>
      </c>
      <c r="G827" s="106" t="s">
        <v>3571</v>
      </c>
      <c r="H827" s="105" t="str">
        <f t="shared" si="25"/>
        <v>山梨県富士河口湖町</v>
      </c>
      <c r="I827" t="s">
        <v>3573</v>
      </c>
    </row>
    <row r="828" spans="1:9" x14ac:dyDescent="0.35">
      <c r="A828" s="108" t="str">
        <f t="shared" si="24"/>
        <v>19</v>
      </c>
      <c r="B828" s="105">
        <v>19</v>
      </c>
      <c r="C828" s="105" t="s">
        <v>3504</v>
      </c>
      <c r="D828" s="107" t="s">
        <v>1184</v>
      </c>
      <c r="E828" s="106" t="s">
        <v>3574</v>
      </c>
      <c r="F828" s="107" t="s">
        <v>3575</v>
      </c>
      <c r="G828" s="106" t="s">
        <v>3574</v>
      </c>
      <c r="H828" s="105" t="str">
        <f t="shared" si="25"/>
        <v>山梨県鳴沢村</v>
      </c>
      <c r="I828" t="s">
        <v>3576</v>
      </c>
    </row>
    <row r="829" spans="1:9" x14ac:dyDescent="0.35">
      <c r="A829" s="108" t="str">
        <f t="shared" si="24"/>
        <v>19</v>
      </c>
      <c r="B829" s="105">
        <v>19</v>
      </c>
      <c r="C829" s="105" t="s">
        <v>3504</v>
      </c>
      <c r="D829" s="107" t="s">
        <v>1188</v>
      </c>
      <c r="E829" s="106" t="s">
        <v>3577</v>
      </c>
      <c r="F829" s="107" t="s">
        <v>3578</v>
      </c>
      <c r="G829" s="106" t="s">
        <v>3577</v>
      </c>
      <c r="H829" s="105" t="str">
        <f t="shared" si="25"/>
        <v>山梨県上野原市</v>
      </c>
      <c r="I829" t="s">
        <v>3579</v>
      </c>
    </row>
    <row r="830" spans="1:9" x14ac:dyDescent="0.35">
      <c r="A830" s="108" t="str">
        <f t="shared" si="24"/>
        <v>19</v>
      </c>
      <c r="B830" s="105">
        <v>19</v>
      </c>
      <c r="C830" s="105" t="s">
        <v>3504</v>
      </c>
      <c r="D830" s="107" t="s">
        <v>1192</v>
      </c>
      <c r="E830" s="106" t="s">
        <v>3580</v>
      </c>
      <c r="F830" s="107" t="s">
        <v>3581</v>
      </c>
      <c r="G830" s="106" t="s">
        <v>3580</v>
      </c>
      <c r="H830" s="105" t="str">
        <f t="shared" si="25"/>
        <v>山梨県小菅村</v>
      </c>
      <c r="I830" t="s">
        <v>3582</v>
      </c>
    </row>
    <row r="831" spans="1:9" x14ac:dyDescent="0.35">
      <c r="A831" s="108" t="str">
        <f t="shared" si="24"/>
        <v>19</v>
      </c>
      <c r="B831" s="105">
        <v>19</v>
      </c>
      <c r="C831" s="105" t="s">
        <v>3504</v>
      </c>
      <c r="D831" s="107" t="s">
        <v>2586</v>
      </c>
      <c r="E831" s="106" t="s">
        <v>3583</v>
      </c>
      <c r="F831" s="107" t="s">
        <v>3584</v>
      </c>
      <c r="G831" s="106" t="s">
        <v>3583</v>
      </c>
      <c r="H831" s="105" t="str">
        <f t="shared" si="25"/>
        <v>山梨県丹波山村</v>
      </c>
      <c r="I831" t="s">
        <v>3585</v>
      </c>
    </row>
    <row r="832" spans="1:9" x14ac:dyDescent="0.35">
      <c r="A832" s="108" t="str">
        <f t="shared" si="24"/>
        <v>20</v>
      </c>
      <c r="B832" s="105">
        <v>20</v>
      </c>
      <c r="C832" s="105" t="s">
        <v>3586</v>
      </c>
      <c r="D832" s="107" t="s">
        <v>988</v>
      </c>
      <c r="E832" s="106" t="s">
        <v>3587</v>
      </c>
      <c r="F832" s="107" t="s">
        <v>3588</v>
      </c>
      <c r="G832" s="106" t="s">
        <v>3587</v>
      </c>
      <c r="H832" s="105" t="str">
        <f t="shared" si="25"/>
        <v>長野県長野市</v>
      </c>
      <c r="I832" t="s">
        <v>3589</v>
      </c>
    </row>
    <row r="833" spans="1:9" x14ac:dyDescent="0.35">
      <c r="A833" s="108" t="str">
        <f t="shared" si="24"/>
        <v>20</v>
      </c>
      <c r="B833" s="105">
        <v>20</v>
      </c>
      <c r="C833" s="105" t="s">
        <v>3586</v>
      </c>
      <c r="D833" s="107" t="s">
        <v>992</v>
      </c>
      <c r="E833" s="106" t="s">
        <v>3590</v>
      </c>
      <c r="F833" s="107" t="s">
        <v>3591</v>
      </c>
      <c r="G833" s="106" t="s">
        <v>3590</v>
      </c>
      <c r="H833" s="105" t="str">
        <f t="shared" si="25"/>
        <v>長野県松本市</v>
      </c>
      <c r="I833" t="s">
        <v>3592</v>
      </c>
    </row>
    <row r="834" spans="1:9" x14ac:dyDescent="0.35">
      <c r="A834" s="108" t="str">
        <f t="shared" ref="A834:A897" si="26">MID(B834+100,2,2)</f>
        <v>20</v>
      </c>
      <c r="B834" s="105">
        <v>20</v>
      </c>
      <c r="C834" s="105" t="s">
        <v>3586</v>
      </c>
      <c r="D834" s="107" t="s">
        <v>996</v>
      </c>
      <c r="E834" s="106" t="s">
        <v>3593</v>
      </c>
      <c r="F834" s="107" t="s">
        <v>3594</v>
      </c>
      <c r="G834" s="106" t="s">
        <v>3593</v>
      </c>
      <c r="H834" s="105" t="str">
        <f t="shared" ref="H834:H897" si="27">C834&amp;E834</f>
        <v>長野県上田市</v>
      </c>
      <c r="I834" t="s">
        <v>3595</v>
      </c>
    </row>
    <row r="835" spans="1:9" x14ac:dyDescent="0.35">
      <c r="A835" s="108" t="str">
        <f t="shared" si="26"/>
        <v>20</v>
      </c>
      <c r="B835" s="105">
        <v>20</v>
      </c>
      <c r="C835" s="105" t="s">
        <v>3586</v>
      </c>
      <c r="D835" s="107" t="s">
        <v>1000</v>
      </c>
      <c r="E835" s="106" t="s">
        <v>3596</v>
      </c>
      <c r="F835" s="107" t="s">
        <v>3597</v>
      </c>
      <c r="G835" s="106" t="s">
        <v>3596</v>
      </c>
      <c r="H835" s="105" t="str">
        <f t="shared" si="27"/>
        <v>長野県岡谷市</v>
      </c>
      <c r="I835" t="s">
        <v>3598</v>
      </c>
    </row>
    <row r="836" spans="1:9" x14ac:dyDescent="0.35">
      <c r="A836" s="108" t="str">
        <f t="shared" si="26"/>
        <v>20</v>
      </c>
      <c r="B836" s="105">
        <v>20</v>
      </c>
      <c r="C836" s="105" t="s">
        <v>3586</v>
      </c>
      <c r="D836" s="107" t="s">
        <v>1004</v>
      </c>
      <c r="E836" s="106" t="s">
        <v>3599</v>
      </c>
      <c r="F836" s="107" t="s">
        <v>3600</v>
      </c>
      <c r="G836" s="106" t="s">
        <v>3599</v>
      </c>
      <c r="H836" s="105" t="str">
        <f t="shared" si="27"/>
        <v>長野県飯田市</v>
      </c>
      <c r="I836" t="s">
        <v>3601</v>
      </c>
    </row>
    <row r="837" spans="1:9" x14ac:dyDescent="0.35">
      <c r="A837" s="108" t="str">
        <f t="shared" si="26"/>
        <v>20</v>
      </c>
      <c r="B837" s="105">
        <v>20</v>
      </c>
      <c r="C837" s="105" t="s">
        <v>3586</v>
      </c>
      <c r="D837" s="107" t="s">
        <v>1008</v>
      </c>
      <c r="E837" s="106" t="s">
        <v>3602</v>
      </c>
      <c r="F837" s="107" t="s">
        <v>3603</v>
      </c>
      <c r="G837" s="106" t="s">
        <v>3602</v>
      </c>
      <c r="H837" s="105" t="str">
        <f t="shared" si="27"/>
        <v>長野県諏訪市</v>
      </c>
      <c r="I837" t="s">
        <v>3604</v>
      </c>
    </row>
    <row r="838" spans="1:9" x14ac:dyDescent="0.35">
      <c r="A838" s="108" t="str">
        <f t="shared" si="26"/>
        <v>20</v>
      </c>
      <c r="B838" s="105">
        <v>20</v>
      </c>
      <c r="C838" s="105" t="s">
        <v>3586</v>
      </c>
      <c r="D838" s="107" t="s">
        <v>1012</v>
      </c>
      <c r="E838" s="106" t="s">
        <v>3605</v>
      </c>
      <c r="F838" s="107" t="s">
        <v>3606</v>
      </c>
      <c r="G838" s="106" t="s">
        <v>3605</v>
      </c>
      <c r="H838" s="105" t="str">
        <f t="shared" si="27"/>
        <v>長野県須坂市</v>
      </c>
      <c r="I838" t="s">
        <v>3607</v>
      </c>
    </row>
    <row r="839" spans="1:9" x14ac:dyDescent="0.35">
      <c r="A839" s="108" t="str">
        <f t="shared" si="26"/>
        <v>20</v>
      </c>
      <c r="B839" s="105">
        <v>20</v>
      </c>
      <c r="C839" s="105" t="s">
        <v>3586</v>
      </c>
      <c r="D839" s="107" t="s">
        <v>1016</v>
      </c>
      <c r="E839" s="106" t="s">
        <v>3608</v>
      </c>
      <c r="F839" s="107" t="s">
        <v>3609</v>
      </c>
      <c r="G839" s="106" t="s">
        <v>3608</v>
      </c>
      <c r="H839" s="105" t="str">
        <f t="shared" si="27"/>
        <v>長野県小諸市</v>
      </c>
      <c r="I839" t="s">
        <v>3610</v>
      </c>
    </row>
    <row r="840" spans="1:9" x14ac:dyDescent="0.35">
      <c r="A840" s="108" t="str">
        <f t="shared" si="26"/>
        <v>20</v>
      </c>
      <c r="B840" s="105">
        <v>20</v>
      </c>
      <c r="C840" s="105" t="s">
        <v>3586</v>
      </c>
      <c r="D840" s="107" t="s">
        <v>1020</v>
      </c>
      <c r="E840" s="106" t="s">
        <v>3611</v>
      </c>
      <c r="F840" s="107" t="s">
        <v>3612</v>
      </c>
      <c r="G840" s="106" t="s">
        <v>3611</v>
      </c>
      <c r="H840" s="105" t="str">
        <f t="shared" si="27"/>
        <v>長野県伊那市</v>
      </c>
      <c r="I840" t="s">
        <v>3613</v>
      </c>
    </row>
    <row r="841" spans="1:9" x14ac:dyDescent="0.35">
      <c r="A841" s="108" t="str">
        <f t="shared" si="26"/>
        <v>20</v>
      </c>
      <c r="B841" s="105">
        <v>20</v>
      </c>
      <c r="C841" s="105" t="s">
        <v>3586</v>
      </c>
      <c r="D841" s="107" t="s">
        <v>1024</v>
      </c>
      <c r="E841" s="106" t="s">
        <v>3614</v>
      </c>
      <c r="F841" s="107" t="s">
        <v>3615</v>
      </c>
      <c r="G841" s="106" t="s">
        <v>3614</v>
      </c>
      <c r="H841" s="105" t="str">
        <f t="shared" si="27"/>
        <v>長野県駒ヶ根市</v>
      </c>
      <c r="I841" t="s">
        <v>3616</v>
      </c>
    </row>
    <row r="842" spans="1:9" x14ac:dyDescent="0.35">
      <c r="A842" s="108" t="str">
        <f t="shared" si="26"/>
        <v>20</v>
      </c>
      <c r="B842" s="105">
        <v>20</v>
      </c>
      <c r="C842" s="105" t="s">
        <v>3586</v>
      </c>
      <c r="D842" s="107" t="s">
        <v>1028</v>
      </c>
      <c r="E842" s="106" t="s">
        <v>3617</v>
      </c>
      <c r="F842" s="107" t="s">
        <v>3618</v>
      </c>
      <c r="G842" s="106" t="s">
        <v>3617</v>
      </c>
      <c r="H842" s="105" t="str">
        <f t="shared" si="27"/>
        <v>長野県中野市</v>
      </c>
      <c r="I842" t="s">
        <v>3619</v>
      </c>
    </row>
    <row r="843" spans="1:9" x14ac:dyDescent="0.35">
      <c r="A843" s="108" t="str">
        <f t="shared" si="26"/>
        <v>20</v>
      </c>
      <c r="B843" s="105">
        <v>20</v>
      </c>
      <c r="C843" s="105" t="s">
        <v>3586</v>
      </c>
      <c r="D843" s="107" t="s">
        <v>1032</v>
      </c>
      <c r="E843" s="106" t="s">
        <v>3620</v>
      </c>
      <c r="F843" s="107" t="s">
        <v>3621</v>
      </c>
      <c r="G843" s="106" t="s">
        <v>3620</v>
      </c>
      <c r="H843" s="105" t="str">
        <f t="shared" si="27"/>
        <v>長野県大町市</v>
      </c>
      <c r="I843" t="s">
        <v>3622</v>
      </c>
    </row>
    <row r="844" spans="1:9" x14ac:dyDescent="0.35">
      <c r="A844" s="108" t="str">
        <f t="shared" si="26"/>
        <v>20</v>
      </c>
      <c r="B844" s="105">
        <v>20</v>
      </c>
      <c r="C844" s="105" t="s">
        <v>3586</v>
      </c>
      <c r="D844" s="107" t="s">
        <v>1036</v>
      </c>
      <c r="E844" s="106" t="s">
        <v>3623</v>
      </c>
      <c r="F844" s="107" t="s">
        <v>3624</v>
      </c>
      <c r="G844" s="106" t="s">
        <v>3623</v>
      </c>
      <c r="H844" s="105" t="str">
        <f t="shared" si="27"/>
        <v>長野県飯山市</v>
      </c>
      <c r="I844" t="s">
        <v>3625</v>
      </c>
    </row>
    <row r="845" spans="1:9" x14ac:dyDescent="0.35">
      <c r="A845" s="108" t="str">
        <f t="shared" si="26"/>
        <v>20</v>
      </c>
      <c r="B845" s="105">
        <v>20</v>
      </c>
      <c r="C845" s="105" t="s">
        <v>3586</v>
      </c>
      <c r="D845" s="107" t="s">
        <v>1040</v>
      </c>
      <c r="E845" s="106" t="s">
        <v>3626</v>
      </c>
      <c r="F845" s="107" t="s">
        <v>3627</v>
      </c>
      <c r="G845" s="106" t="s">
        <v>3626</v>
      </c>
      <c r="H845" s="105" t="str">
        <f t="shared" si="27"/>
        <v>長野県茅野市</v>
      </c>
      <c r="I845" t="s">
        <v>3628</v>
      </c>
    </row>
    <row r="846" spans="1:9" x14ac:dyDescent="0.35">
      <c r="A846" s="108" t="str">
        <f t="shared" si="26"/>
        <v>20</v>
      </c>
      <c r="B846" s="105">
        <v>20</v>
      </c>
      <c r="C846" s="105" t="s">
        <v>3586</v>
      </c>
      <c r="D846" s="107" t="s">
        <v>1044</v>
      </c>
      <c r="E846" s="106" t="s">
        <v>3629</v>
      </c>
      <c r="F846" s="107" t="s">
        <v>3630</v>
      </c>
      <c r="G846" s="106" t="s">
        <v>3629</v>
      </c>
      <c r="H846" s="105" t="str">
        <f t="shared" si="27"/>
        <v>長野県塩尻市</v>
      </c>
      <c r="I846" t="s">
        <v>3631</v>
      </c>
    </row>
    <row r="847" spans="1:9" x14ac:dyDescent="0.35">
      <c r="A847" s="108" t="str">
        <f t="shared" si="26"/>
        <v>20</v>
      </c>
      <c r="B847" s="105">
        <v>20</v>
      </c>
      <c r="C847" s="105" t="s">
        <v>3586</v>
      </c>
      <c r="D847" s="107" t="s">
        <v>1048</v>
      </c>
      <c r="E847" s="106" t="s">
        <v>3632</v>
      </c>
      <c r="F847" s="107" t="s">
        <v>3633</v>
      </c>
      <c r="G847" s="106" t="s">
        <v>3632</v>
      </c>
      <c r="H847" s="105" t="str">
        <f t="shared" si="27"/>
        <v>長野県千曲市</v>
      </c>
      <c r="I847" t="s">
        <v>3634</v>
      </c>
    </row>
    <row r="848" spans="1:9" x14ac:dyDescent="0.35">
      <c r="A848" s="108" t="str">
        <f t="shared" si="26"/>
        <v>20</v>
      </c>
      <c r="B848" s="105">
        <v>20</v>
      </c>
      <c r="C848" s="105" t="s">
        <v>3586</v>
      </c>
      <c r="D848" s="107" t="s">
        <v>1052</v>
      </c>
      <c r="E848" s="106" t="s">
        <v>3635</v>
      </c>
      <c r="F848" s="107" t="s">
        <v>3636</v>
      </c>
      <c r="G848" s="106" t="s">
        <v>3635</v>
      </c>
      <c r="H848" s="105" t="str">
        <f t="shared" si="27"/>
        <v>長野県佐久市</v>
      </c>
      <c r="I848" t="s">
        <v>3637</v>
      </c>
    </row>
    <row r="849" spans="1:9" x14ac:dyDescent="0.35">
      <c r="A849" s="108" t="str">
        <f t="shared" si="26"/>
        <v>20</v>
      </c>
      <c r="B849" s="105">
        <v>20</v>
      </c>
      <c r="C849" s="105" t="s">
        <v>3586</v>
      </c>
      <c r="D849" s="107" t="s">
        <v>1060</v>
      </c>
      <c r="E849" s="106" t="s">
        <v>3638</v>
      </c>
      <c r="F849" s="107" t="s">
        <v>3639</v>
      </c>
      <c r="G849" s="106" t="s">
        <v>3638</v>
      </c>
      <c r="H849" s="105" t="str">
        <f t="shared" si="27"/>
        <v>長野県佐久穂町</v>
      </c>
      <c r="I849" t="s">
        <v>3640</v>
      </c>
    </row>
    <row r="850" spans="1:9" x14ac:dyDescent="0.35">
      <c r="A850" s="108" t="str">
        <f t="shared" si="26"/>
        <v>20</v>
      </c>
      <c r="B850" s="105">
        <v>20</v>
      </c>
      <c r="C850" s="105" t="s">
        <v>3586</v>
      </c>
      <c r="D850" s="107" t="s">
        <v>1064</v>
      </c>
      <c r="E850" s="106" t="s">
        <v>3641</v>
      </c>
      <c r="F850" s="107" t="s">
        <v>3642</v>
      </c>
      <c r="G850" s="106" t="s">
        <v>3641</v>
      </c>
      <c r="H850" s="105" t="str">
        <f t="shared" si="27"/>
        <v>長野県小海町</v>
      </c>
      <c r="I850" t="s">
        <v>3643</v>
      </c>
    </row>
    <row r="851" spans="1:9" x14ac:dyDescent="0.35">
      <c r="A851" s="108" t="str">
        <f t="shared" si="26"/>
        <v>20</v>
      </c>
      <c r="B851" s="105">
        <v>20</v>
      </c>
      <c r="C851" s="105" t="s">
        <v>3586</v>
      </c>
      <c r="D851" s="107" t="s">
        <v>1068</v>
      </c>
      <c r="E851" s="106" t="s">
        <v>3644</v>
      </c>
      <c r="F851" s="107" t="s">
        <v>3645</v>
      </c>
      <c r="G851" s="106" t="s">
        <v>3644</v>
      </c>
      <c r="H851" s="105" t="str">
        <f t="shared" si="27"/>
        <v>長野県川上村</v>
      </c>
      <c r="I851" t="s">
        <v>3646</v>
      </c>
    </row>
    <row r="852" spans="1:9" x14ac:dyDescent="0.35">
      <c r="A852" s="108" t="str">
        <f t="shared" si="26"/>
        <v>20</v>
      </c>
      <c r="B852" s="105">
        <v>20</v>
      </c>
      <c r="C852" s="105" t="s">
        <v>3586</v>
      </c>
      <c r="D852" s="107" t="s">
        <v>1072</v>
      </c>
      <c r="E852" s="106" t="s">
        <v>2553</v>
      </c>
      <c r="F852" s="107" t="s">
        <v>3647</v>
      </c>
      <c r="G852" s="106" t="s">
        <v>2553</v>
      </c>
      <c r="H852" s="105" t="str">
        <f t="shared" si="27"/>
        <v>長野県南牧村</v>
      </c>
      <c r="I852" t="s">
        <v>3648</v>
      </c>
    </row>
    <row r="853" spans="1:9" x14ac:dyDescent="0.35">
      <c r="A853" s="108" t="str">
        <f t="shared" si="26"/>
        <v>20</v>
      </c>
      <c r="B853" s="105">
        <v>20</v>
      </c>
      <c r="C853" s="105" t="s">
        <v>3586</v>
      </c>
      <c r="D853" s="107" t="s">
        <v>1076</v>
      </c>
      <c r="E853" s="106" t="s">
        <v>3649</v>
      </c>
      <c r="F853" s="107" t="s">
        <v>3650</v>
      </c>
      <c r="G853" s="106" t="s">
        <v>3649</v>
      </c>
      <c r="H853" s="105" t="str">
        <f t="shared" si="27"/>
        <v>長野県南相木村</v>
      </c>
      <c r="I853" t="s">
        <v>3651</v>
      </c>
    </row>
    <row r="854" spans="1:9" x14ac:dyDescent="0.35">
      <c r="A854" s="108" t="str">
        <f t="shared" si="26"/>
        <v>20</v>
      </c>
      <c r="B854" s="105">
        <v>20</v>
      </c>
      <c r="C854" s="105" t="s">
        <v>3586</v>
      </c>
      <c r="D854" s="107" t="s">
        <v>1080</v>
      </c>
      <c r="E854" s="106" t="s">
        <v>3652</v>
      </c>
      <c r="F854" s="107" t="s">
        <v>3653</v>
      </c>
      <c r="G854" s="106" t="s">
        <v>3652</v>
      </c>
      <c r="H854" s="105" t="str">
        <f t="shared" si="27"/>
        <v>長野県北相木村</v>
      </c>
      <c r="I854" t="s">
        <v>3654</v>
      </c>
    </row>
    <row r="855" spans="1:9" x14ac:dyDescent="0.35">
      <c r="A855" s="108" t="str">
        <f t="shared" si="26"/>
        <v>20</v>
      </c>
      <c r="B855" s="105">
        <v>20</v>
      </c>
      <c r="C855" s="105" t="s">
        <v>3586</v>
      </c>
      <c r="D855" s="107" t="s">
        <v>1088</v>
      </c>
      <c r="E855" s="106" t="s">
        <v>3655</v>
      </c>
      <c r="F855" s="107" t="s">
        <v>3656</v>
      </c>
      <c r="G855" s="106" t="s">
        <v>3655</v>
      </c>
      <c r="H855" s="105" t="str">
        <f t="shared" si="27"/>
        <v>長野県軽井沢町</v>
      </c>
      <c r="I855" t="s">
        <v>3657</v>
      </c>
    </row>
    <row r="856" spans="1:9" x14ac:dyDescent="0.35">
      <c r="A856" s="108" t="str">
        <f t="shared" si="26"/>
        <v>20</v>
      </c>
      <c r="B856" s="105">
        <v>20</v>
      </c>
      <c r="C856" s="105" t="s">
        <v>3586</v>
      </c>
      <c r="D856" s="107" t="s">
        <v>1092</v>
      </c>
      <c r="E856" s="106" t="s">
        <v>3658</v>
      </c>
      <c r="F856" s="107" t="s">
        <v>3659</v>
      </c>
      <c r="G856" s="106" t="s">
        <v>3658</v>
      </c>
      <c r="H856" s="105" t="str">
        <f t="shared" si="27"/>
        <v>長野県御代田町</v>
      </c>
      <c r="I856" t="s">
        <v>3660</v>
      </c>
    </row>
    <row r="857" spans="1:9" x14ac:dyDescent="0.35">
      <c r="A857" s="108" t="str">
        <f t="shared" si="26"/>
        <v>20</v>
      </c>
      <c r="B857" s="105">
        <v>20</v>
      </c>
      <c r="C857" s="105" t="s">
        <v>3586</v>
      </c>
      <c r="D857" s="107" t="s">
        <v>1096</v>
      </c>
      <c r="E857" s="106" t="s">
        <v>3661</v>
      </c>
      <c r="F857" s="107" t="s">
        <v>3662</v>
      </c>
      <c r="G857" s="106" t="s">
        <v>3661</v>
      </c>
      <c r="H857" s="105" t="str">
        <f t="shared" si="27"/>
        <v>長野県立科町</v>
      </c>
      <c r="I857" t="s">
        <v>3663</v>
      </c>
    </row>
    <row r="858" spans="1:9" x14ac:dyDescent="0.35">
      <c r="A858" s="108" t="str">
        <f t="shared" si="26"/>
        <v>20</v>
      </c>
      <c r="B858" s="105">
        <v>20</v>
      </c>
      <c r="C858" s="105" t="s">
        <v>3586</v>
      </c>
      <c r="D858" s="107" t="s">
        <v>1108</v>
      </c>
      <c r="E858" s="106" t="s">
        <v>3664</v>
      </c>
      <c r="F858" s="107" t="s">
        <v>3665</v>
      </c>
      <c r="G858" s="106" t="s">
        <v>3664</v>
      </c>
      <c r="H858" s="105" t="str">
        <f t="shared" si="27"/>
        <v>長野県長和町</v>
      </c>
      <c r="I858" t="s">
        <v>3666</v>
      </c>
    </row>
    <row r="859" spans="1:9" x14ac:dyDescent="0.35">
      <c r="A859" s="108" t="str">
        <f t="shared" si="26"/>
        <v>20</v>
      </c>
      <c r="B859" s="105">
        <v>20</v>
      </c>
      <c r="C859" s="105" t="s">
        <v>3586</v>
      </c>
      <c r="D859" s="107" t="s">
        <v>1112</v>
      </c>
      <c r="E859" s="106" t="s">
        <v>3667</v>
      </c>
      <c r="F859" s="107" t="s">
        <v>3668</v>
      </c>
      <c r="G859" s="106" t="s">
        <v>3667</v>
      </c>
      <c r="H859" s="105" t="str">
        <f t="shared" si="27"/>
        <v>長野県東御市</v>
      </c>
      <c r="I859" t="s">
        <v>3669</v>
      </c>
    </row>
    <row r="860" spans="1:9" x14ac:dyDescent="0.35">
      <c r="A860" s="108" t="str">
        <f t="shared" si="26"/>
        <v>20</v>
      </c>
      <c r="B860" s="105">
        <v>20</v>
      </c>
      <c r="C860" s="105" t="s">
        <v>3586</v>
      </c>
      <c r="D860" s="107" t="s">
        <v>1884</v>
      </c>
      <c r="E860" s="106" t="s">
        <v>3670</v>
      </c>
      <c r="F860" s="107" t="s">
        <v>3671</v>
      </c>
      <c r="G860" s="106" t="s">
        <v>3670</v>
      </c>
      <c r="H860" s="105" t="str">
        <f t="shared" si="27"/>
        <v>長野県青木村</v>
      </c>
      <c r="I860" t="s">
        <v>3672</v>
      </c>
    </row>
    <row r="861" spans="1:9" x14ac:dyDescent="0.35">
      <c r="A861" s="108" t="str">
        <f t="shared" si="26"/>
        <v>20</v>
      </c>
      <c r="B861" s="105">
        <v>20</v>
      </c>
      <c r="C861" s="105" t="s">
        <v>3586</v>
      </c>
      <c r="D861" s="107" t="s">
        <v>1128</v>
      </c>
      <c r="E861" s="106" t="s">
        <v>3673</v>
      </c>
      <c r="F861" s="107" t="s">
        <v>3674</v>
      </c>
      <c r="G861" s="106" t="s">
        <v>3673</v>
      </c>
      <c r="H861" s="105" t="str">
        <f t="shared" si="27"/>
        <v>長野県坂城町</v>
      </c>
      <c r="I861" t="s">
        <v>3675</v>
      </c>
    </row>
    <row r="862" spans="1:9" x14ac:dyDescent="0.35">
      <c r="A862" s="108" t="str">
        <f t="shared" si="26"/>
        <v>20</v>
      </c>
      <c r="B862" s="105">
        <v>20</v>
      </c>
      <c r="C862" s="105" t="s">
        <v>3586</v>
      </c>
      <c r="D862" s="107" t="s">
        <v>1136</v>
      </c>
      <c r="E862" s="106" t="s">
        <v>3676</v>
      </c>
      <c r="F862" s="107" t="s">
        <v>3677</v>
      </c>
      <c r="G862" s="106" t="s">
        <v>3676</v>
      </c>
      <c r="H862" s="105" t="str">
        <f t="shared" si="27"/>
        <v>長野県下諏訪町</v>
      </c>
      <c r="I862" t="s">
        <v>3678</v>
      </c>
    </row>
    <row r="863" spans="1:9" x14ac:dyDescent="0.35">
      <c r="A863" s="108" t="str">
        <f t="shared" si="26"/>
        <v>20</v>
      </c>
      <c r="B863" s="105">
        <v>20</v>
      </c>
      <c r="C863" s="105" t="s">
        <v>3586</v>
      </c>
      <c r="D863" s="107" t="s">
        <v>1140</v>
      </c>
      <c r="E863" s="106" t="s">
        <v>3679</v>
      </c>
      <c r="F863" s="107" t="s">
        <v>3680</v>
      </c>
      <c r="G863" s="106" t="s">
        <v>3679</v>
      </c>
      <c r="H863" s="105" t="str">
        <f t="shared" si="27"/>
        <v>長野県富士見町</v>
      </c>
      <c r="I863" t="s">
        <v>3681</v>
      </c>
    </row>
    <row r="864" spans="1:9" x14ac:dyDescent="0.35">
      <c r="A864" s="108" t="str">
        <f t="shared" si="26"/>
        <v>20</v>
      </c>
      <c r="B864" s="105">
        <v>20</v>
      </c>
      <c r="C864" s="105" t="s">
        <v>3586</v>
      </c>
      <c r="D864" s="107" t="s">
        <v>1144</v>
      </c>
      <c r="E864" s="106" t="s">
        <v>3682</v>
      </c>
      <c r="F864" s="107" t="s">
        <v>3683</v>
      </c>
      <c r="G864" s="106" t="s">
        <v>3682</v>
      </c>
      <c r="H864" s="105" t="str">
        <f t="shared" si="27"/>
        <v>長野県原村</v>
      </c>
      <c r="I864" t="s">
        <v>3684</v>
      </c>
    </row>
    <row r="865" spans="1:9" x14ac:dyDescent="0.35">
      <c r="A865" s="108" t="str">
        <f t="shared" si="26"/>
        <v>20</v>
      </c>
      <c r="B865" s="105">
        <v>20</v>
      </c>
      <c r="C865" s="105" t="s">
        <v>3586</v>
      </c>
      <c r="D865" s="107" t="s">
        <v>1148</v>
      </c>
      <c r="E865" s="106" t="s">
        <v>3685</v>
      </c>
      <c r="F865" s="107" t="s">
        <v>3686</v>
      </c>
      <c r="G865" s="106" t="s">
        <v>3685</v>
      </c>
      <c r="H865" s="105" t="str">
        <f t="shared" si="27"/>
        <v>長野県辰野町</v>
      </c>
      <c r="I865" t="s">
        <v>3687</v>
      </c>
    </row>
    <row r="866" spans="1:9" x14ac:dyDescent="0.35">
      <c r="A866" s="108" t="str">
        <f t="shared" si="26"/>
        <v>20</v>
      </c>
      <c r="B866" s="105">
        <v>20</v>
      </c>
      <c r="C866" s="105" t="s">
        <v>3586</v>
      </c>
      <c r="D866" s="107" t="s">
        <v>1645</v>
      </c>
      <c r="E866" s="106" t="s">
        <v>3688</v>
      </c>
      <c r="F866" s="107" t="s">
        <v>3689</v>
      </c>
      <c r="G866" s="106" t="s">
        <v>3688</v>
      </c>
      <c r="H866" s="105" t="str">
        <f t="shared" si="27"/>
        <v>長野県箕輪町</v>
      </c>
      <c r="I866" t="s">
        <v>3690</v>
      </c>
    </row>
    <row r="867" spans="1:9" x14ac:dyDescent="0.35">
      <c r="A867" s="108" t="str">
        <f t="shared" si="26"/>
        <v>20</v>
      </c>
      <c r="B867" s="105">
        <v>20</v>
      </c>
      <c r="C867" s="105" t="s">
        <v>3586</v>
      </c>
      <c r="D867" s="107" t="s">
        <v>1775</v>
      </c>
      <c r="E867" s="106" t="s">
        <v>3691</v>
      </c>
      <c r="F867" s="107" t="s">
        <v>3692</v>
      </c>
      <c r="G867" s="106" t="s">
        <v>3691</v>
      </c>
      <c r="H867" s="105" t="str">
        <f t="shared" si="27"/>
        <v>長野県飯島町</v>
      </c>
      <c r="I867" t="s">
        <v>3693</v>
      </c>
    </row>
    <row r="868" spans="1:9" x14ac:dyDescent="0.35">
      <c r="A868" s="108" t="str">
        <f t="shared" si="26"/>
        <v>20</v>
      </c>
      <c r="B868" s="105">
        <v>20</v>
      </c>
      <c r="C868" s="105" t="s">
        <v>3586</v>
      </c>
      <c r="D868" s="107" t="s">
        <v>1779</v>
      </c>
      <c r="E868" s="106" t="s">
        <v>3694</v>
      </c>
      <c r="F868" s="107" t="s">
        <v>3695</v>
      </c>
      <c r="G868" s="106" t="s">
        <v>3694</v>
      </c>
      <c r="H868" s="105" t="str">
        <f t="shared" si="27"/>
        <v>長野県南箕輪村</v>
      </c>
      <c r="I868" t="s">
        <v>3696</v>
      </c>
    </row>
    <row r="869" spans="1:9" x14ac:dyDescent="0.35">
      <c r="A869" s="108" t="str">
        <f t="shared" si="26"/>
        <v>20</v>
      </c>
      <c r="B869" s="105">
        <v>20</v>
      </c>
      <c r="C869" s="105" t="s">
        <v>3586</v>
      </c>
      <c r="D869" s="107" t="s">
        <v>1649</v>
      </c>
      <c r="E869" s="106" t="s">
        <v>3697</v>
      </c>
      <c r="F869" s="107" t="s">
        <v>3698</v>
      </c>
      <c r="G869" s="106" t="s">
        <v>3697</v>
      </c>
      <c r="H869" s="105" t="str">
        <f t="shared" si="27"/>
        <v>長野県中川村</v>
      </c>
      <c r="I869" t="s">
        <v>3699</v>
      </c>
    </row>
    <row r="870" spans="1:9" x14ac:dyDescent="0.35">
      <c r="A870" s="108" t="str">
        <f t="shared" si="26"/>
        <v>20</v>
      </c>
      <c r="B870" s="105">
        <v>20</v>
      </c>
      <c r="C870" s="105" t="s">
        <v>3586</v>
      </c>
      <c r="D870" s="107" t="s">
        <v>2577</v>
      </c>
      <c r="E870" s="106" t="s">
        <v>3700</v>
      </c>
      <c r="F870" s="107" t="s">
        <v>3701</v>
      </c>
      <c r="G870" s="106" t="s">
        <v>3700</v>
      </c>
      <c r="H870" s="105" t="str">
        <f t="shared" si="27"/>
        <v>長野県宮田村</v>
      </c>
      <c r="I870" t="s">
        <v>3702</v>
      </c>
    </row>
    <row r="871" spans="1:9" x14ac:dyDescent="0.35">
      <c r="A871" s="108" t="str">
        <f t="shared" si="26"/>
        <v>20</v>
      </c>
      <c r="B871" s="105">
        <v>20</v>
      </c>
      <c r="C871" s="105" t="s">
        <v>3586</v>
      </c>
      <c r="D871" s="107" t="s">
        <v>1156</v>
      </c>
      <c r="E871" s="106" t="s">
        <v>3703</v>
      </c>
      <c r="F871" s="107" t="s">
        <v>3704</v>
      </c>
      <c r="G871" s="106" t="s">
        <v>3703</v>
      </c>
      <c r="H871" s="105" t="str">
        <f t="shared" si="27"/>
        <v>長野県木曽町</v>
      </c>
      <c r="I871" t="s">
        <v>3705</v>
      </c>
    </row>
    <row r="872" spans="1:9" x14ac:dyDescent="0.35">
      <c r="A872" s="108" t="str">
        <f t="shared" si="26"/>
        <v>20</v>
      </c>
      <c r="B872" s="105">
        <v>20</v>
      </c>
      <c r="C872" s="105" t="s">
        <v>3586</v>
      </c>
      <c r="D872" s="107" t="s">
        <v>1160</v>
      </c>
      <c r="E872" s="106" t="s">
        <v>3706</v>
      </c>
      <c r="F872" s="107" t="s">
        <v>3707</v>
      </c>
      <c r="G872" s="106" t="s">
        <v>3706</v>
      </c>
      <c r="H872" s="105" t="str">
        <f t="shared" si="27"/>
        <v>長野県上松町</v>
      </c>
      <c r="I872" t="s">
        <v>3708</v>
      </c>
    </row>
    <row r="873" spans="1:9" x14ac:dyDescent="0.35">
      <c r="A873" s="108" t="str">
        <f t="shared" si="26"/>
        <v>20</v>
      </c>
      <c r="B873" s="105">
        <v>20</v>
      </c>
      <c r="C873" s="105" t="s">
        <v>3586</v>
      </c>
      <c r="D873" s="107" t="s">
        <v>1164</v>
      </c>
      <c r="E873" s="106" t="s">
        <v>3709</v>
      </c>
      <c r="F873" s="107" t="s">
        <v>3710</v>
      </c>
      <c r="G873" s="106" t="s">
        <v>3709</v>
      </c>
      <c r="H873" s="105" t="str">
        <f t="shared" si="27"/>
        <v>長野県南木曽町</v>
      </c>
      <c r="I873" t="s">
        <v>3711</v>
      </c>
    </row>
    <row r="874" spans="1:9" x14ac:dyDescent="0.35">
      <c r="A874" s="108" t="str">
        <f t="shared" si="26"/>
        <v>20</v>
      </c>
      <c r="B874" s="105">
        <v>20</v>
      </c>
      <c r="C874" s="105" t="s">
        <v>3586</v>
      </c>
      <c r="D874" s="107" t="s">
        <v>1172</v>
      </c>
      <c r="E874" s="106" t="s">
        <v>3712</v>
      </c>
      <c r="F874" s="107" t="s">
        <v>3713</v>
      </c>
      <c r="G874" s="106" t="s">
        <v>3712</v>
      </c>
      <c r="H874" s="105" t="str">
        <f t="shared" si="27"/>
        <v>長野県木祖村</v>
      </c>
      <c r="I874" t="s">
        <v>3714</v>
      </c>
    </row>
    <row r="875" spans="1:9" x14ac:dyDescent="0.35">
      <c r="A875" s="108" t="str">
        <f t="shared" si="26"/>
        <v>20</v>
      </c>
      <c r="B875" s="105">
        <v>20</v>
      </c>
      <c r="C875" s="105" t="s">
        <v>3586</v>
      </c>
      <c r="D875" s="107" t="s">
        <v>2762</v>
      </c>
      <c r="E875" s="106" t="s">
        <v>3715</v>
      </c>
      <c r="F875" s="107" t="s">
        <v>3716</v>
      </c>
      <c r="G875" s="106" t="s">
        <v>3715</v>
      </c>
      <c r="H875" s="105" t="str">
        <f t="shared" si="27"/>
        <v>長野県王滝村</v>
      </c>
      <c r="I875" t="s">
        <v>3717</v>
      </c>
    </row>
    <row r="876" spans="1:9" x14ac:dyDescent="0.35">
      <c r="A876" s="108" t="str">
        <f t="shared" si="26"/>
        <v>20</v>
      </c>
      <c r="B876" s="105">
        <v>20</v>
      </c>
      <c r="C876" s="105" t="s">
        <v>3586</v>
      </c>
      <c r="D876" s="107" t="s">
        <v>1184</v>
      </c>
      <c r="E876" s="106" t="s">
        <v>3718</v>
      </c>
      <c r="F876" s="107" t="s">
        <v>3719</v>
      </c>
      <c r="G876" s="106" t="s">
        <v>3718</v>
      </c>
      <c r="H876" s="105" t="str">
        <f t="shared" si="27"/>
        <v>長野県大桑村</v>
      </c>
      <c r="I876" t="s">
        <v>3720</v>
      </c>
    </row>
    <row r="877" spans="1:9" x14ac:dyDescent="0.35">
      <c r="A877" s="108" t="str">
        <f t="shared" si="26"/>
        <v>20</v>
      </c>
      <c r="B877" s="105">
        <v>20</v>
      </c>
      <c r="C877" s="105" t="s">
        <v>3586</v>
      </c>
      <c r="D877" s="107" t="s">
        <v>1888</v>
      </c>
      <c r="E877" s="106" t="s">
        <v>3721</v>
      </c>
      <c r="F877" s="107" t="s">
        <v>3722</v>
      </c>
      <c r="G877" s="106" t="s">
        <v>3721</v>
      </c>
      <c r="H877" s="105" t="str">
        <f t="shared" si="27"/>
        <v>長野県筑北村</v>
      </c>
      <c r="I877" t="s">
        <v>3723</v>
      </c>
    </row>
    <row r="878" spans="1:9" x14ac:dyDescent="0.35">
      <c r="A878" s="108" t="str">
        <f t="shared" si="26"/>
        <v>20</v>
      </c>
      <c r="B878" s="105">
        <v>20</v>
      </c>
      <c r="C878" s="105" t="s">
        <v>3586</v>
      </c>
      <c r="D878" s="107" t="s">
        <v>2224</v>
      </c>
      <c r="E878" s="106" t="s">
        <v>3724</v>
      </c>
      <c r="F878" s="107" t="s">
        <v>3725</v>
      </c>
      <c r="G878" s="106" t="s">
        <v>3724</v>
      </c>
      <c r="H878" s="105" t="str">
        <f t="shared" si="27"/>
        <v>長野県麻績村</v>
      </c>
      <c r="I878" t="s">
        <v>3726</v>
      </c>
    </row>
    <row r="879" spans="1:9" x14ac:dyDescent="0.35">
      <c r="A879" s="108" t="str">
        <f t="shared" si="26"/>
        <v>20</v>
      </c>
      <c r="B879" s="105">
        <v>20</v>
      </c>
      <c r="C879" s="105" t="s">
        <v>3586</v>
      </c>
      <c r="D879" s="107" t="s">
        <v>1689</v>
      </c>
      <c r="E879" s="106" t="s">
        <v>3727</v>
      </c>
      <c r="F879" s="107" t="s">
        <v>3728</v>
      </c>
      <c r="G879" s="106" t="s">
        <v>3727</v>
      </c>
      <c r="H879" s="105" t="str">
        <f t="shared" si="27"/>
        <v>長野県生坂村</v>
      </c>
      <c r="I879" t="s">
        <v>3729</v>
      </c>
    </row>
    <row r="880" spans="1:9" x14ac:dyDescent="0.35">
      <c r="A880" s="108" t="str">
        <f t="shared" si="26"/>
        <v>20</v>
      </c>
      <c r="B880" s="105">
        <v>20</v>
      </c>
      <c r="C880" s="105" t="s">
        <v>3586</v>
      </c>
      <c r="D880" s="107" t="s">
        <v>1697</v>
      </c>
      <c r="E880" s="106" t="s">
        <v>3730</v>
      </c>
      <c r="F880" s="107" t="s">
        <v>3731</v>
      </c>
      <c r="G880" s="106" t="s">
        <v>3730</v>
      </c>
      <c r="H880" s="105" t="str">
        <f t="shared" si="27"/>
        <v>長野県山形村</v>
      </c>
      <c r="I880" t="s">
        <v>3732</v>
      </c>
    </row>
    <row r="881" spans="1:9" x14ac:dyDescent="0.35">
      <c r="A881" s="108" t="str">
        <f t="shared" si="26"/>
        <v>20</v>
      </c>
      <c r="B881" s="105">
        <v>20</v>
      </c>
      <c r="C881" s="105" t="s">
        <v>3586</v>
      </c>
      <c r="D881" s="107" t="s">
        <v>1966</v>
      </c>
      <c r="E881" s="106" t="s">
        <v>3733</v>
      </c>
      <c r="F881" s="107" t="s">
        <v>3734</v>
      </c>
      <c r="G881" s="106" t="s">
        <v>3733</v>
      </c>
      <c r="H881" s="105" t="str">
        <f t="shared" si="27"/>
        <v>長野県朝日村</v>
      </c>
      <c r="I881" t="s">
        <v>3735</v>
      </c>
    </row>
    <row r="882" spans="1:9" x14ac:dyDescent="0.35">
      <c r="A882" s="108" t="str">
        <f t="shared" si="26"/>
        <v>20</v>
      </c>
      <c r="B882" s="105">
        <v>20</v>
      </c>
      <c r="C882" s="105" t="s">
        <v>3586</v>
      </c>
      <c r="D882" s="107" t="s">
        <v>1896</v>
      </c>
      <c r="E882" s="106" t="s">
        <v>3736</v>
      </c>
      <c r="F882" s="107" t="s">
        <v>3737</v>
      </c>
      <c r="G882" s="106" t="s">
        <v>3736</v>
      </c>
      <c r="H882" s="105" t="str">
        <f t="shared" si="27"/>
        <v>長野県安曇野市</v>
      </c>
      <c r="I882" t="s">
        <v>3738</v>
      </c>
    </row>
    <row r="883" spans="1:9" x14ac:dyDescent="0.35">
      <c r="A883" s="108" t="str">
        <f t="shared" si="26"/>
        <v>20</v>
      </c>
      <c r="B883" s="105">
        <v>20</v>
      </c>
      <c r="C883" s="105" t="s">
        <v>3586</v>
      </c>
      <c r="D883" s="107" t="s">
        <v>2249</v>
      </c>
      <c r="E883" s="106" t="s">
        <v>1477</v>
      </c>
      <c r="F883" s="107" t="s">
        <v>3739</v>
      </c>
      <c r="G883" s="106" t="s">
        <v>1477</v>
      </c>
      <c r="H883" s="105" t="str">
        <f t="shared" si="27"/>
        <v>長野県池田町</v>
      </c>
      <c r="I883" t="s">
        <v>3740</v>
      </c>
    </row>
    <row r="884" spans="1:9" x14ac:dyDescent="0.35">
      <c r="A884" s="108" t="str">
        <f t="shared" si="26"/>
        <v>20</v>
      </c>
      <c r="B884" s="105">
        <v>20</v>
      </c>
      <c r="C884" s="105" t="s">
        <v>3586</v>
      </c>
      <c r="D884" s="107" t="s">
        <v>1204</v>
      </c>
      <c r="E884" s="106" t="s">
        <v>3741</v>
      </c>
      <c r="F884" s="107" t="s">
        <v>3742</v>
      </c>
      <c r="G884" s="106" t="s">
        <v>3741</v>
      </c>
      <c r="H884" s="105" t="str">
        <f t="shared" si="27"/>
        <v>長野県松川村</v>
      </c>
      <c r="I884" t="s">
        <v>3743</v>
      </c>
    </row>
    <row r="885" spans="1:9" x14ac:dyDescent="0.35">
      <c r="A885" s="108" t="str">
        <f t="shared" si="26"/>
        <v>20</v>
      </c>
      <c r="B885" s="105">
        <v>20</v>
      </c>
      <c r="C885" s="105" t="s">
        <v>3586</v>
      </c>
      <c r="D885" s="107" t="s">
        <v>2264</v>
      </c>
      <c r="E885" s="106" t="s">
        <v>3744</v>
      </c>
      <c r="F885" s="107" t="s">
        <v>3745</v>
      </c>
      <c r="G885" s="106" t="s">
        <v>3744</v>
      </c>
      <c r="H885" s="105" t="str">
        <f t="shared" si="27"/>
        <v>長野県白馬村</v>
      </c>
      <c r="I885" t="s">
        <v>3746</v>
      </c>
    </row>
    <row r="886" spans="1:9" x14ac:dyDescent="0.35">
      <c r="A886" s="108" t="str">
        <f t="shared" si="26"/>
        <v>20</v>
      </c>
      <c r="B886" s="105">
        <v>20</v>
      </c>
      <c r="C886" s="105" t="s">
        <v>3586</v>
      </c>
      <c r="D886" s="107" t="s">
        <v>1208</v>
      </c>
      <c r="E886" s="106" t="s">
        <v>3747</v>
      </c>
      <c r="F886" s="107" t="s">
        <v>3748</v>
      </c>
      <c r="G886" s="106" t="s">
        <v>3747</v>
      </c>
      <c r="H886" s="105" t="str">
        <f t="shared" si="27"/>
        <v>長野県小谷村</v>
      </c>
      <c r="I886" t="s">
        <v>3749</v>
      </c>
    </row>
    <row r="887" spans="1:9" x14ac:dyDescent="0.35">
      <c r="A887" s="108" t="str">
        <f t="shared" si="26"/>
        <v>20</v>
      </c>
      <c r="B887" s="105">
        <v>20</v>
      </c>
      <c r="C887" s="105" t="s">
        <v>3586</v>
      </c>
      <c r="D887" s="107" t="s">
        <v>2371</v>
      </c>
      <c r="E887" s="106" t="s">
        <v>3750</v>
      </c>
      <c r="F887" s="107" t="s">
        <v>3751</v>
      </c>
      <c r="G887" s="106" t="s">
        <v>3750</v>
      </c>
      <c r="H887" s="105" t="str">
        <f t="shared" si="27"/>
        <v>長野県松川町</v>
      </c>
      <c r="I887" t="s">
        <v>3752</v>
      </c>
    </row>
    <row r="888" spans="1:9" x14ac:dyDescent="0.35">
      <c r="A888" s="108" t="str">
        <f t="shared" si="26"/>
        <v>20</v>
      </c>
      <c r="B888" s="105">
        <v>20</v>
      </c>
      <c r="C888" s="105" t="s">
        <v>3586</v>
      </c>
      <c r="D888" s="107" t="s">
        <v>1212</v>
      </c>
      <c r="E888" s="106" t="s">
        <v>3753</v>
      </c>
      <c r="F888" s="107" t="s">
        <v>3754</v>
      </c>
      <c r="G888" s="106" t="s">
        <v>3753</v>
      </c>
      <c r="H888" s="105" t="str">
        <f t="shared" si="27"/>
        <v>長野県高森町</v>
      </c>
      <c r="I888" t="s">
        <v>3755</v>
      </c>
    </row>
    <row r="889" spans="1:9" x14ac:dyDescent="0.35">
      <c r="A889" s="108" t="str">
        <f t="shared" si="26"/>
        <v>20</v>
      </c>
      <c r="B889" s="105">
        <v>20</v>
      </c>
      <c r="C889" s="105" t="s">
        <v>3586</v>
      </c>
      <c r="D889" s="107" t="s">
        <v>1216</v>
      </c>
      <c r="E889" s="106" t="s">
        <v>3756</v>
      </c>
      <c r="F889" s="107" t="s">
        <v>3757</v>
      </c>
      <c r="G889" s="106" t="s">
        <v>3756</v>
      </c>
      <c r="H889" s="105" t="str">
        <f t="shared" si="27"/>
        <v>長野県阿南町</v>
      </c>
      <c r="I889" t="s">
        <v>3758</v>
      </c>
    </row>
    <row r="890" spans="1:9" x14ac:dyDescent="0.35">
      <c r="A890" s="108" t="str">
        <f t="shared" si="26"/>
        <v>20</v>
      </c>
      <c r="B890" s="105">
        <v>20</v>
      </c>
      <c r="C890" s="105" t="s">
        <v>3586</v>
      </c>
      <c r="D890" s="107" t="s">
        <v>1228</v>
      </c>
      <c r="E890" s="106" t="s">
        <v>3759</v>
      </c>
      <c r="F890" s="107" t="s">
        <v>3760</v>
      </c>
      <c r="G890" s="106" t="s">
        <v>3759</v>
      </c>
      <c r="H890" s="105" t="str">
        <f t="shared" si="27"/>
        <v>長野県阿智村</v>
      </c>
      <c r="I890" t="s">
        <v>3761</v>
      </c>
    </row>
    <row r="891" spans="1:9" x14ac:dyDescent="0.35">
      <c r="A891" s="108" t="str">
        <f t="shared" si="26"/>
        <v>20</v>
      </c>
      <c r="B891" s="105">
        <v>20</v>
      </c>
      <c r="C891" s="105" t="s">
        <v>3586</v>
      </c>
      <c r="D891" s="107" t="s">
        <v>1242</v>
      </c>
      <c r="E891" s="106" t="s">
        <v>3762</v>
      </c>
      <c r="F891" s="107" t="s">
        <v>3763</v>
      </c>
      <c r="G891" s="106" t="s">
        <v>3762</v>
      </c>
      <c r="H891" s="105" t="str">
        <f t="shared" si="27"/>
        <v>長野県平谷村</v>
      </c>
      <c r="I891" t="s">
        <v>3764</v>
      </c>
    </row>
    <row r="892" spans="1:9" x14ac:dyDescent="0.35">
      <c r="A892" s="108" t="str">
        <f t="shared" si="26"/>
        <v>20</v>
      </c>
      <c r="B892" s="105">
        <v>20</v>
      </c>
      <c r="C892" s="105" t="s">
        <v>3586</v>
      </c>
      <c r="D892" s="107" t="s">
        <v>1246</v>
      </c>
      <c r="E892" s="106" t="s">
        <v>3765</v>
      </c>
      <c r="F892" s="107" t="s">
        <v>3766</v>
      </c>
      <c r="G892" s="106" t="s">
        <v>3765</v>
      </c>
      <c r="H892" s="105" t="str">
        <f t="shared" si="27"/>
        <v>長野県根羽村</v>
      </c>
      <c r="I892" t="s">
        <v>3767</v>
      </c>
    </row>
    <row r="893" spans="1:9" x14ac:dyDescent="0.35">
      <c r="A893" s="108" t="str">
        <f t="shared" si="26"/>
        <v>20</v>
      </c>
      <c r="B893" s="105">
        <v>20</v>
      </c>
      <c r="C893" s="105" t="s">
        <v>3586</v>
      </c>
      <c r="D893" s="107" t="s">
        <v>2397</v>
      </c>
      <c r="E893" s="106" t="s">
        <v>3768</v>
      </c>
      <c r="F893" s="107" t="s">
        <v>3769</v>
      </c>
      <c r="G893" s="106" t="s">
        <v>3768</v>
      </c>
      <c r="H893" s="105" t="str">
        <f t="shared" si="27"/>
        <v>長野県下條村</v>
      </c>
      <c r="I893" t="s">
        <v>3770</v>
      </c>
    </row>
    <row r="894" spans="1:9" x14ac:dyDescent="0.35">
      <c r="A894" s="108" t="str">
        <f t="shared" si="26"/>
        <v>20</v>
      </c>
      <c r="B894" s="105">
        <v>20</v>
      </c>
      <c r="C894" s="105" t="s">
        <v>3586</v>
      </c>
      <c r="D894" s="107" t="s">
        <v>1250</v>
      </c>
      <c r="E894" s="106" t="s">
        <v>3771</v>
      </c>
      <c r="F894" s="107" t="s">
        <v>3772</v>
      </c>
      <c r="G894" s="106" t="s">
        <v>3771</v>
      </c>
      <c r="H894" s="105" t="str">
        <f t="shared" si="27"/>
        <v>長野県売木村</v>
      </c>
      <c r="I894" t="s">
        <v>3773</v>
      </c>
    </row>
    <row r="895" spans="1:9" x14ac:dyDescent="0.35">
      <c r="A895" s="108" t="str">
        <f t="shared" si="26"/>
        <v>20</v>
      </c>
      <c r="B895" s="105">
        <v>20</v>
      </c>
      <c r="C895" s="105" t="s">
        <v>3586</v>
      </c>
      <c r="D895" s="107" t="s">
        <v>1254</v>
      </c>
      <c r="E895" s="106" t="s">
        <v>3774</v>
      </c>
      <c r="F895" s="107" t="s">
        <v>3775</v>
      </c>
      <c r="G895" s="106" t="s">
        <v>3774</v>
      </c>
      <c r="H895" s="105" t="str">
        <f t="shared" si="27"/>
        <v>長野県天龍村</v>
      </c>
      <c r="I895" t="s">
        <v>3776</v>
      </c>
    </row>
    <row r="896" spans="1:9" x14ac:dyDescent="0.35">
      <c r="A896" s="108" t="str">
        <f t="shared" si="26"/>
        <v>20</v>
      </c>
      <c r="B896" s="105">
        <v>20</v>
      </c>
      <c r="C896" s="105" t="s">
        <v>3586</v>
      </c>
      <c r="D896" s="107" t="s">
        <v>2407</v>
      </c>
      <c r="E896" s="106" t="s">
        <v>3777</v>
      </c>
      <c r="F896" s="107" t="s">
        <v>3778</v>
      </c>
      <c r="G896" s="106" t="s">
        <v>3777</v>
      </c>
      <c r="H896" s="105" t="str">
        <f t="shared" si="27"/>
        <v>長野県泰阜村</v>
      </c>
      <c r="I896" t="s">
        <v>3779</v>
      </c>
    </row>
    <row r="897" spans="1:9" x14ac:dyDescent="0.35">
      <c r="A897" s="108" t="str">
        <f t="shared" si="26"/>
        <v>20</v>
      </c>
      <c r="B897" s="105">
        <v>20</v>
      </c>
      <c r="C897" s="105" t="s">
        <v>3586</v>
      </c>
      <c r="D897" s="107" t="s">
        <v>2411</v>
      </c>
      <c r="E897" s="106" t="s">
        <v>3780</v>
      </c>
      <c r="F897" s="107" t="s">
        <v>3781</v>
      </c>
      <c r="G897" s="106" t="s">
        <v>3780</v>
      </c>
      <c r="H897" s="105" t="str">
        <f t="shared" si="27"/>
        <v>長野県喬木村</v>
      </c>
      <c r="I897" t="s">
        <v>3782</v>
      </c>
    </row>
    <row r="898" spans="1:9" x14ac:dyDescent="0.35">
      <c r="A898" s="108" t="str">
        <f t="shared" ref="A898:A961" si="28">MID(B898+100,2,2)</f>
        <v>20</v>
      </c>
      <c r="B898" s="105">
        <v>20</v>
      </c>
      <c r="C898" s="105" t="s">
        <v>3586</v>
      </c>
      <c r="D898" s="107" t="s">
        <v>2415</v>
      </c>
      <c r="E898" s="106" t="s">
        <v>3783</v>
      </c>
      <c r="F898" s="107" t="s">
        <v>3784</v>
      </c>
      <c r="G898" s="106" t="s">
        <v>3783</v>
      </c>
      <c r="H898" s="105" t="str">
        <f t="shared" ref="H898:H961" si="29">C898&amp;E898</f>
        <v>長野県豊丘村</v>
      </c>
      <c r="I898" t="s">
        <v>3785</v>
      </c>
    </row>
    <row r="899" spans="1:9" x14ac:dyDescent="0.35">
      <c r="A899" s="108" t="str">
        <f t="shared" si="28"/>
        <v>20</v>
      </c>
      <c r="B899" s="105">
        <v>20</v>
      </c>
      <c r="C899" s="105" t="s">
        <v>3586</v>
      </c>
      <c r="D899" s="107" t="s">
        <v>2419</v>
      </c>
      <c r="E899" s="106" t="s">
        <v>3786</v>
      </c>
      <c r="F899" s="107" t="s">
        <v>3787</v>
      </c>
      <c r="G899" s="106" t="s">
        <v>3786</v>
      </c>
      <c r="H899" s="105" t="str">
        <f t="shared" si="29"/>
        <v>長野県大鹿村</v>
      </c>
      <c r="I899" t="s">
        <v>3788</v>
      </c>
    </row>
    <row r="900" spans="1:9" x14ac:dyDescent="0.35">
      <c r="A900" s="108" t="str">
        <f t="shared" si="28"/>
        <v>20</v>
      </c>
      <c r="B900" s="105">
        <v>20</v>
      </c>
      <c r="C900" s="105" t="s">
        <v>3586</v>
      </c>
      <c r="D900" s="107" t="s">
        <v>3789</v>
      </c>
      <c r="E900" s="106" t="s">
        <v>3790</v>
      </c>
      <c r="F900" s="107" t="s">
        <v>3791</v>
      </c>
      <c r="G900" s="106" t="s">
        <v>3790</v>
      </c>
      <c r="H900" s="105" t="str">
        <f t="shared" si="29"/>
        <v>長野県小布施町</v>
      </c>
      <c r="I900" t="s">
        <v>3792</v>
      </c>
    </row>
    <row r="901" spans="1:9" x14ac:dyDescent="0.35">
      <c r="A901" s="108" t="str">
        <f t="shared" si="28"/>
        <v>20</v>
      </c>
      <c r="B901" s="105">
        <v>20</v>
      </c>
      <c r="C901" s="105" t="s">
        <v>3586</v>
      </c>
      <c r="D901" s="107" t="s">
        <v>3793</v>
      </c>
      <c r="E901" s="106" t="s">
        <v>2571</v>
      </c>
      <c r="F901" s="107" t="s">
        <v>3794</v>
      </c>
      <c r="G901" s="106" t="s">
        <v>2571</v>
      </c>
      <c r="H901" s="105" t="str">
        <f t="shared" si="29"/>
        <v>長野県高山村</v>
      </c>
      <c r="I901" t="s">
        <v>3795</v>
      </c>
    </row>
    <row r="902" spans="1:9" x14ac:dyDescent="0.35">
      <c r="A902" s="108" t="str">
        <f t="shared" si="28"/>
        <v>20</v>
      </c>
      <c r="B902" s="105">
        <v>20</v>
      </c>
      <c r="C902" s="105" t="s">
        <v>3586</v>
      </c>
      <c r="D902" s="107" t="s">
        <v>3796</v>
      </c>
      <c r="E902" s="106" t="s">
        <v>3797</v>
      </c>
      <c r="F902" s="107" t="s">
        <v>3798</v>
      </c>
      <c r="G902" s="106" t="s">
        <v>3797</v>
      </c>
      <c r="H902" s="105" t="str">
        <f t="shared" si="29"/>
        <v>長野県山ノ内町</v>
      </c>
      <c r="I902" t="s">
        <v>3799</v>
      </c>
    </row>
    <row r="903" spans="1:9" x14ac:dyDescent="0.35">
      <c r="A903" s="108" t="str">
        <f t="shared" si="28"/>
        <v>20</v>
      </c>
      <c r="B903" s="105">
        <v>20</v>
      </c>
      <c r="C903" s="105" t="s">
        <v>3586</v>
      </c>
      <c r="D903" s="107" t="s">
        <v>3800</v>
      </c>
      <c r="E903" s="106" t="s">
        <v>3801</v>
      </c>
      <c r="F903" s="107" t="s">
        <v>3802</v>
      </c>
      <c r="G903" s="106" t="s">
        <v>3801</v>
      </c>
      <c r="H903" s="105" t="str">
        <f t="shared" si="29"/>
        <v>長野県木島平村</v>
      </c>
      <c r="I903" t="s">
        <v>3803</v>
      </c>
    </row>
    <row r="904" spans="1:9" x14ac:dyDescent="0.35">
      <c r="A904" s="108" t="str">
        <f t="shared" si="28"/>
        <v>20</v>
      </c>
      <c r="B904" s="105">
        <v>20</v>
      </c>
      <c r="C904" s="105" t="s">
        <v>3586</v>
      </c>
      <c r="D904" s="107" t="s">
        <v>3804</v>
      </c>
      <c r="E904" s="106" t="s">
        <v>3805</v>
      </c>
      <c r="F904" s="107" t="s">
        <v>3806</v>
      </c>
      <c r="G904" s="106" t="s">
        <v>3805</v>
      </c>
      <c r="H904" s="105" t="str">
        <f t="shared" si="29"/>
        <v>長野県野沢温泉村</v>
      </c>
      <c r="I904" t="s">
        <v>3807</v>
      </c>
    </row>
    <row r="905" spans="1:9" x14ac:dyDescent="0.35">
      <c r="A905" s="108" t="str">
        <f t="shared" si="28"/>
        <v>20</v>
      </c>
      <c r="B905" s="105">
        <v>20</v>
      </c>
      <c r="C905" s="105" t="s">
        <v>3586</v>
      </c>
      <c r="D905" s="107" t="s">
        <v>3808</v>
      </c>
      <c r="E905" s="106" t="s">
        <v>3809</v>
      </c>
      <c r="F905" s="107" t="s">
        <v>3810</v>
      </c>
      <c r="G905" s="106" t="s">
        <v>3809</v>
      </c>
      <c r="H905" s="105" t="str">
        <f t="shared" si="29"/>
        <v>長野県信濃町</v>
      </c>
      <c r="I905" t="s">
        <v>3811</v>
      </c>
    </row>
    <row r="906" spans="1:9" x14ac:dyDescent="0.35">
      <c r="A906" s="108" t="str">
        <f t="shared" si="28"/>
        <v>20</v>
      </c>
      <c r="B906" s="105">
        <v>20</v>
      </c>
      <c r="C906" s="105" t="s">
        <v>3586</v>
      </c>
      <c r="D906" s="107" t="s">
        <v>3812</v>
      </c>
      <c r="E906" s="106" t="s">
        <v>3813</v>
      </c>
      <c r="F906" s="107" t="s">
        <v>3814</v>
      </c>
      <c r="G906" s="106" t="s">
        <v>3813</v>
      </c>
      <c r="H906" s="105" t="str">
        <f t="shared" si="29"/>
        <v>長野県飯綱町</v>
      </c>
      <c r="I906" t="s">
        <v>3815</v>
      </c>
    </row>
    <row r="907" spans="1:9" x14ac:dyDescent="0.35">
      <c r="A907" s="108" t="str">
        <f t="shared" si="28"/>
        <v>20</v>
      </c>
      <c r="B907" s="105">
        <v>20</v>
      </c>
      <c r="C907" s="105" t="s">
        <v>3586</v>
      </c>
      <c r="D907" s="107" t="s">
        <v>3816</v>
      </c>
      <c r="E907" s="106" t="s">
        <v>3817</v>
      </c>
      <c r="F907" s="107" t="s">
        <v>3818</v>
      </c>
      <c r="G907" s="106" t="s">
        <v>3817</v>
      </c>
      <c r="H907" s="105" t="str">
        <f t="shared" si="29"/>
        <v>長野県小川村</v>
      </c>
      <c r="I907" t="s">
        <v>3819</v>
      </c>
    </row>
    <row r="908" spans="1:9" x14ac:dyDescent="0.35">
      <c r="A908" s="108" t="str">
        <f t="shared" si="28"/>
        <v>20</v>
      </c>
      <c r="B908" s="105">
        <v>20</v>
      </c>
      <c r="C908" s="105" t="s">
        <v>3586</v>
      </c>
      <c r="D908" s="107" t="s">
        <v>3820</v>
      </c>
      <c r="E908" s="106" t="s">
        <v>3821</v>
      </c>
      <c r="F908" s="107" t="s">
        <v>3822</v>
      </c>
      <c r="G908" s="106" t="s">
        <v>3821</v>
      </c>
      <c r="H908" s="105" t="str">
        <f t="shared" si="29"/>
        <v>長野県栄村</v>
      </c>
      <c r="I908" t="s">
        <v>3823</v>
      </c>
    </row>
    <row r="909" spans="1:9" x14ac:dyDescent="0.35">
      <c r="A909" s="108" t="str">
        <f t="shared" si="28"/>
        <v>21</v>
      </c>
      <c r="B909" s="105">
        <v>21</v>
      </c>
      <c r="C909" s="105" t="s">
        <v>3824</v>
      </c>
      <c r="D909" s="107" t="s">
        <v>988</v>
      </c>
      <c r="E909" s="106" t="s">
        <v>3825</v>
      </c>
      <c r="F909" s="107" t="s">
        <v>3826</v>
      </c>
      <c r="G909" s="106" t="s">
        <v>3825</v>
      </c>
      <c r="H909" s="105" t="str">
        <f t="shared" si="29"/>
        <v>岐阜県岐阜市</v>
      </c>
      <c r="I909" t="s">
        <v>3827</v>
      </c>
    </row>
    <row r="910" spans="1:9" x14ac:dyDescent="0.35">
      <c r="A910" s="108" t="str">
        <f t="shared" si="28"/>
        <v>21</v>
      </c>
      <c r="B910" s="105">
        <v>21</v>
      </c>
      <c r="C910" s="105" t="s">
        <v>3824</v>
      </c>
      <c r="D910" s="107" t="s">
        <v>992</v>
      </c>
      <c r="E910" s="106" t="s">
        <v>3828</v>
      </c>
      <c r="F910" s="107" t="s">
        <v>3829</v>
      </c>
      <c r="G910" s="106" t="s">
        <v>3828</v>
      </c>
      <c r="H910" s="105" t="str">
        <f t="shared" si="29"/>
        <v>岐阜県大垣市</v>
      </c>
      <c r="I910" t="s">
        <v>3830</v>
      </c>
    </row>
    <row r="911" spans="1:9" x14ac:dyDescent="0.35">
      <c r="A911" s="108" t="str">
        <f t="shared" si="28"/>
        <v>21</v>
      </c>
      <c r="B911" s="105">
        <v>21</v>
      </c>
      <c r="C911" s="105" t="s">
        <v>3824</v>
      </c>
      <c r="D911" s="107" t="s">
        <v>996</v>
      </c>
      <c r="E911" s="106" t="s">
        <v>3831</v>
      </c>
      <c r="F911" s="107" t="s">
        <v>3832</v>
      </c>
      <c r="G911" s="106" t="s">
        <v>3831</v>
      </c>
      <c r="H911" s="105" t="str">
        <f t="shared" si="29"/>
        <v>岐阜県高山市</v>
      </c>
      <c r="I911" t="s">
        <v>3833</v>
      </c>
    </row>
    <row r="912" spans="1:9" x14ac:dyDescent="0.35">
      <c r="A912" s="108" t="str">
        <f t="shared" si="28"/>
        <v>21</v>
      </c>
      <c r="B912" s="105">
        <v>21</v>
      </c>
      <c r="C912" s="105" t="s">
        <v>3824</v>
      </c>
      <c r="D912" s="107" t="s">
        <v>1000</v>
      </c>
      <c r="E912" s="106" t="s">
        <v>3834</v>
      </c>
      <c r="F912" s="107" t="s">
        <v>3835</v>
      </c>
      <c r="G912" s="106" t="s">
        <v>3834</v>
      </c>
      <c r="H912" s="105" t="str">
        <f t="shared" si="29"/>
        <v>岐阜県多治見市</v>
      </c>
      <c r="I912" t="s">
        <v>3836</v>
      </c>
    </row>
    <row r="913" spans="1:9" x14ac:dyDescent="0.35">
      <c r="A913" s="108" t="str">
        <f t="shared" si="28"/>
        <v>21</v>
      </c>
      <c r="B913" s="105">
        <v>21</v>
      </c>
      <c r="C913" s="105" t="s">
        <v>3824</v>
      </c>
      <c r="D913" s="107" t="s">
        <v>1004</v>
      </c>
      <c r="E913" s="106" t="s">
        <v>3837</v>
      </c>
      <c r="F913" s="107" t="s">
        <v>3838</v>
      </c>
      <c r="G913" s="106" t="s">
        <v>3837</v>
      </c>
      <c r="H913" s="105" t="str">
        <f t="shared" si="29"/>
        <v>岐阜県関市</v>
      </c>
      <c r="I913" t="s">
        <v>3839</v>
      </c>
    </row>
    <row r="914" spans="1:9" x14ac:dyDescent="0.35">
      <c r="A914" s="108" t="str">
        <f t="shared" si="28"/>
        <v>21</v>
      </c>
      <c r="B914" s="105">
        <v>21</v>
      </c>
      <c r="C914" s="105" t="s">
        <v>3824</v>
      </c>
      <c r="D914" s="107" t="s">
        <v>1008</v>
      </c>
      <c r="E914" s="106" t="s">
        <v>3840</v>
      </c>
      <c r="F914" s="107" t="s">
        <v>3841</v>
      </c>
      <c r="G914" s="106" t="s">
        <v>3840</v>
      </c>
      <c r="H914" s="105" t="str">
        <f t="shared" si="29"/>
        <v>岐阜県中津川市</v>
      </c>
      <c r="I914" t="s">
        <v>3842</v>
      </c>
    </row>
    <row r="915" spans="1:9" x14ac:dyDescent="0.35">
      <c r="A915" s="108" t="str">
        <f t="shared" si="28"/>
        <v>21</v>
      </c>
      <c r="B915" s="105">
        <v>21</v>
      </c>
      <c r="C915" s="105" t="s">
        <v>3824</v>
      </c>
      <c r="D915" s="107" t="s">
        <v>1012</v>
      </c>
      <c r="E915" s="106" t="s">
        <v>3843</v>
      </c>
      <c r="F915" s="107" t="s">
        <v>3844</v>
      </c>
      <c r="G915" s="106" t="s">
        <v>3843</v>
      </c>
      <c r="H915" s="105" t="str">
        <f t="shared" si="29"/>
        <v>岐阜県美濃市</v>
      </c>
      <c r="I915" t="s">
        <v>3845</v>
      </c>
    </row>
    <row r="916" spans="1:9" x14ac:dyDescent="0.35">
      <c r="A916" s="108" t="str">
        <f t="shared" si="28"/>
        <v>21</v>
      </c>
      <c r="B916" s="105">
        <v>21</v>
      </c>
      <c r="C916" s="105" t="s">
        <v>3824</v>
      </c>
      <c r="D916" s="107" t="s">
        <v>1016</v>
      </c>
      <c r="E916" s="106" t="s">
        <v>3846</v>
      </c>
      <c r="F916" s="107" t="s">
        <v>3847</v>
      </c>
      <c r="G916" s="106" t="s">
        <v>3846</v>
      </c>
      <c r="H916" s="105" t="str">
        <f t="shared" si="29"/>
        <v>岐阜県瑞浪市</v>
      </c>
      <c r="I916" t="s">
        <v>3848</v>
      </c>
    </row>
    <row r="917" spans="1:9" x14ac:dyDescent="0.35">
      <c r="A917" s="108" t="str">
        <f t="shared" si="28"/>
        <v>21</v>
      </c>
      <c r="B917" s="105">
        <v>21</v>
      </c>
      <c r="C917" s="105" t="s">
        <v>3824</v>
      </c>
      <c r="D917" s="107" t="s">
        <v>1020</v>
      </c>
      <c r="E917" s="106" t="s">
        <v>3849</v>
      </c>
      <c r="F917" s="107" t="s">
        <v>3850</v>
      </c>
      <c r="G917" s="106" t="s">
        <v>3849</v>
      </c>
      <c r="H917" s="105" t="str">
        <f t="shared" si="29"/>
        <v>岐阜県羽島市</v>
      </c>
      <c r="I917" t="s">
        <v>3851</v>
      </c>
    </row>
    <row r="918" spans="1:9" x14ac:dyDescent="0.35">
      <c r="A918" s="108" t="str">
        <f t="shared" si="28"/>
        <v>21</v>
      </c>
      <c r="B918" s="105">
        <v>21</v>
      </c>
      <c r="C918" s="105" t="s">
        <v>3824</v>
      </c>
      <c r="D918" s="107" t="s">
        <v>1024</v>
      </c>
      <c r="E918" s="106" t="s">
        <v>3852</v>
      </c>
      <c r="F918" s="107" t="s">
        <v>3853</v>
      </c>
      <c r="G918" s="106" t="s">
        <v>3852</v>
      </c>
      <c r="H918" s="105" t="str">
        <f t="shared" si="29"/>
        <v>岐阜県恵那市</v>
      </c>
      <c r="I918" t="s">
        <v>3854</v>
      </c>
    </row>
    <row r="919" spans="1:9" x14ac:dyDescent="0.35">
      <c r="A919" s="108" t="str">
        <f t="shared" si="28"/>
        <v>21</v>
      </c>
      <c r="B919" s="105">
        <v>21</v>
      </c>
      <c r="C919" s="105" t="s">
        <v>3824</v>
      </c>
      <c r="D919" s="107" t="s">
        <v>1028</v>
      </c>
      <c r="E919" s="106" t="s">
        <v>3855</v>
      </c>
      <c r="F919" s="107" t="s">
        <v>3856</v>
      </c>
      <c r="G919" s="106" t="s">
        <v>3855</v>
      </c>
      <c r="H919" s="105" t="str">
        <f t="shared" si="29"/>
        <v>岐阜県美濃加茂市</v>
      </c>
      <c r="I919" t="s">
        <v>3857</v>
      </c>
    </row>
    <row r="920" spans="1:9" x14ac:dyDescent="0.35">
      <c r="A920" s="108" t="str">
        <f t="shared" si="28"/>
        <v>21</v>
      </c>
      <c r="B920" s="105">
        <v>21</v>
      </c>
      <c r="C920" s="105" t="s">
        <v>3824</v>
      </c>
      <c r="D920" s="107" t="s">
        <v>1032</v>
      </c>
      <c r="E920" s="106" t="s">
        <v>3858</v>
      </c>
      <c r="F920" s="107" t="s">
        <v>3859</v>
      </c>
      <c r="G920" s="106" t="s">
        <v>3858</v>
      </c>
      <c r="H920" s="105" t="str">
        <f t="shared" si="29"/>
        <v>岐阜県土岐市</v>
      </c>
      <c r="I920" t="s">
        <v>3860</v>
      </c>
    </row>
    <row r="921" spans="1:9" x14ac:dyDescent="0.35">
      <c r="A921" s="108" t="str">
        <f t="shared" si="28"/>
        <v>21</v>
      </c>
      <c r="B921" s="105">
        <v>21</v>
      </c>
      <c r="C921" s="105" t="s">
        <v>3824</v>
      </c>
      <c r="D921" s="107" t="s">
        <v>1036</v>
      </c>
      <c r="E921" s="106" t="s">
        <v>3861</v>
      </c>
      <c r="F921" s="107" t="s">
        <v>3862</v>
      </c>
      <c r="G921" s="106" t="s">
        <v>3861</v>
      </c>
      <c r="H921" s="105" t="str">
        <f t="shared" si="29"/>
        <v>岐阜県各務原市</v>
      </c>
      <c r="I921" t="s">
        <v>3863</v>
      </c>
    </row>
    <row r="922" spans="1:9" x14ac:dyDescent="0.35">
      <c r="A922" s="108" t="str">
        <f t="shared" si="28"/>
        <v>21</v>
      </c>
      <c r="B922" s="105">
        <v>21</v>
      </c>
      <c r="C922" s="105" t="s">
        <v>3824</v>
      </c>
      <c r="D922" s="107" t="s">
        <v>1044</v>
      </c>
      <c r="E922" s="106" t="s">
        <v>3864</v>
      </c>
      <c r="F922" s="107" t="s">
        <v>3865</v>
      </c>
      <c r="G922" s="106" t="s">
        <v>3864</v>
      </c>
      <c r="H922" s="105" t="str">
        <f t="shared" si="29"/>
        <v>岐阜県岐南町</v>
      </c>
      <c r="I922" t="s">
        <v>3866</v>
      </c>
    </row>
    <row r="923" spans="1:9" x14ac:dyDescent="0.35">
      <c r="A923" s="108" t="str">
        <f t="shared" si="28"/>
        <v>21</v>
      </c>
      <c r="B923" s="105">
        <v>21</v>
      </c>
      <c r="C923" s="105" t="s">
        <v>3824</v>
      </c>
      <c r="D923" s="107" t="s">
        <v>1048</v>
      </c>
      <c r="E923" s="106" t="s">
        <v>3867</v>
      </c>
      <c r="F923" s="107" t="s">
        <v>3868</v>
      </c>
      <c r="G923" s="106" t="s">
        <v>3867</v>
      </c>
      <c r="H923" s="105" t="str">
        <f t="shared" si="29"/>
        <v>岐阜県笠松町</v>
      </c>
      <c r="I923" t="s">
        <v>3869</v>
      </c>
    </row>
    <row r="924" spans="1:9" x14ac:dyDescent="0.35">
      <c r="A924" s="108" t="str">
        <f t="shared" si="28"/>
        <v>21</v>
      </c>
      <c r="B924" s="105">
        <v>21</v>
      </c>
      <c r="C924" s="105" t="s">
        <v>3824</v>
      </c>
      <c r="D924" s="107" t="s">
        <v>1068</v>
      </c>
      <c r="E924" s="106" t="s">
        <v>3870</v>
      </c>
      <c r="F924" s="107" t="s">
        <v>3871</v>
      </c>
      <c r="G924" s="106" t="s">
        <v>3870</v>
      </c>
      <c r="H924" s="105" t="str">
        <f t="shared" si="29"/>
        <v>岐阜県養老町</v>
      </c>
      <c r="I924" t="s">
        <v>3872</v>
      </c>
    </row>
    <row r="925" spans="1:9" x14ac:dyDescent="0.35">
      <c r="A925" s="108" t="str">
        <f t="shared" si="28"/>
        <v>21</v>
      </c>
      <c r="B925" s="105">
        <v>21</v>
      </c>
      <c r="C925" s="105" t="s">
        <v>3824</v>
      </c>
      <c r="D925" s="107" t="s">
        <v>1076</v>
      </c>
      <c r="E925" s="106" t="s">
        <v>3873</v>
      </c>
      <c r="F925" s="107" t="s">
        <v>3874</v>
      </c>
      <c r="G925" s="106" t="s">
        <v>3873</v>
      </c>
      <c r="H925" s="105" t="str">
        <f t="shared" si="29"/>
        <v>岐阜県垂井町</v>
      </c>
      <c r="I925" t="s">
        <v>3875</v>
      </c>
    </row>
    <row r="926" spans="1:9" x14ac:dyDescent="0.35">
      <c r="A926" s="108" t="str">
        <f t="shared" si="28"/>
        <v>21</v>
      </c>
      <c r="B926" s="105">
        <v>21</v>
      </c>
      <c r="C926" s="105" t="s">
        <v>3824</v>
      </c>
      <c r="D926" s="107" t="s">
        <v>1080</v>
      </c>
      <c r="E926" s="106" t="s">
        <v>3876</v>
      </c>
      <c r="F926" s="107" t="s">
        <v>3877</v>
      </c>
      <c r="G926" s="106" t="s">
        <v>3876</v>
      </c>
      <c r="H926" s="105" t="str">
        <f t="shared" si="29"/>
        <v>岐阜県関ヶ原町</v>
      </c>
      <c r="I926" t="s">
        <v>3878</v>
      </c>
    </row>
    <row r="927" spans="1:9" x14ac:dyDescent="0.35">
      <c r="A927" s="108" t="str">
        <f t="shared" si="28"/>
        <v>21</v>
      </c>
      <c r="B927" s="105">
        <v>21</v>
      </c>
      <c r="C927" s="105" t="s">
        <v>3824</v>
      </c>
      <c r="D927" s="107" t="s">
        <v>1084</v>
      </c>
      <c r="E927" s="106" t="s">
        <v>3879</v>
      </c>
      <c r="F927" s="107" t="s">
        <v>3880</v>
      </c>
      <c r="G927" s="106" t="s">
        <v>3879</v>
      </c>
      <c r="H927" s="105" t="str">
        <f t="shared" si="29"/>
        <v>岐阜県神戸町</v>
      </c>
      <c r="I927" t="s">
        <v>3881</v>
      </c>
    </row>
    <row r="928" spans="1:9" x14ac:dyDescent="0.35">
      <c r="A928" s="108" t="str">
        <f t="shared" si="28"/>
        <v>21</v>
      </c>
      <c r="B928" s="105">
        <v>21</v>
      </c>
      <c r="C928" s="105" t="s">
        <v>3824</v>
      </c>
      <c r="D928" s="107" t="s">
        <v>1088</v>
      </c>
      <c r="E928" s="106" t="s">
        <v>3882</v>
      </c>
      <c r="F928" s="107" t="s">
        <v>3883</v>
      </c>
      <c r="G928" s="106" t="s">
        <v>3882</v>
      </c>
      <c r="H928" s="105" t="str">
        <f t="shared" si="29"/>
        <v>岐阜県輪之内町</v>
      </c>
      <c r="I928" t="s">
        <v>3884</v>
      </c>
    </row>
    <row r="929" spans="1:9" x14ac:dyDescent="0.35">
      <c r="A929" s="108" t="str">
        <f t="shared" si="28"/>
        <v>21</v>
      </c>
      <c r="B929" s="105">
        <v>21</v>
      </c>
      <c r="C929" s="105" t="s">
        <v>3824</v>
      </c>
      <c r="D929" s="107" t="s">
        <v>1615</v>
      </c>
      <c r="E929" s="106" t="s">
        <v>3885</v>
      </c>
      <c r="F929" s="107" t="s">
        <v>3886</v>
      </c>
      <c r="G929" s="106" t="s">
        <v>3885</v>
      </c>
      <c r="H929" s="105" t="str">
        <f t="shared" si="29"/>
        <v>岐阜県安八町</v>
      </c>
      <c r="I929" t="s">
        <v>3887</v>
      </c>
    </row>
    <row r="930" spans="1:9" x14ac:dyDescent="0.35">
      <c r="A930" s="108" t="str">
        <f t="shared" si="28"/>
        <v>21</v>
      </c>
      <c r="B930" s="105">
        <v>21</v>
      </c>
      <c r="C930" s="105" t="s">
        <v>3824</v>
      </c>
      <c r="D930" s="107" t="s">
        <v>1096</v>
      </c>
      <c r="E930" s="106" t="s">
        <v>3888</v>
      </c>
      <c r="F930" s="107" t="s">
        <v>3889</v>
      </c>
      <c r="G930" s="106" t="s">
        <v>3888</v>
      </c>
      <c r="H930" s="105" t="str">
        <f t="shared" si="29"/>
        <v>岐阜県揖斐川町</v>
      </c>
      <c r="I930" t="s">
        <v>3890</v>
      </c>
    </row>
    <row r="931" spans="1:9" x14ac:dyDescent="0.35">
      <c r="A931" s="108" t="str">
        <f t="shared" si="28"/>
        <v>21</v>
      </c>
      <c r="B931" s="105">
        <v>21</v>
      </c>
      <c r="C931" s="105" t="s">
        <v>3824</v>
      </c>
      <c r="D931" s="107" t="s">
        <v>1104</v>
      </c>
      <c r="E931" s="106" t="s">
        <v>3891</v>
      </c>
      <c r="F931" s="107" t="s">
        <v>3892</v>
      </c>
      <c r="G931" s="106" t="s">
        <v>3891</v>
      </c>
      <c r="H931" s="105" t="str">
        <f t="shared" si="29"/>
        <v>岐阜県大野町</v>
      </c>
      <c r="I931" t="s">
        <v>3893</v>
      </c>
    </row>
    <row r="932" spans="1:9" x14ac:dyDescent="0.35">
      <c r="A932" s="108" t="str">
        <f t="shared" si="28"/>
        <v>21</v>
      </c>
      <c r="B932" s="105">
        <v>21</v>
      </c>
      <c r="C932" s="105" t="s">
        <v>3824</v>
      </c>
      <c r="D932" s="107" t="s">
        <v>1619</v>
      </c>
      <c r="E932" s="106" t="s">
        <v>1477</v>
      </c>
      <c r="F932" s="107" t="s">
        <v>3894</v>
      </c>
      <c r="G932" s="106" t="s">
        <v>1477</v>
      </c>
      <c r="H932" s="105" t="str">
        <f t="shared" si="29"/>
        <v>岐阜県池田町</v>
      </c>
      <c r="I932" t="s">
        <v>3895</v>
      </c>
    </row>
    <row r="933" spans="1:9" x14ac:dyDescent="0.35">
      <c r="A933" s="108" t="str">
        <f t="shared" si="28"/>
        <v>21</v>
      </c>
      <c r="B933" s="105">
        <v>21</v>
      </c>
      <c r="C933" s="105" t="s">
        <v>3824</v>
      </c>
      <c r="D933" s="107" t="s">
        <v>2160</v>
      </c>
      <c r="E933" s="106" t="s">
        <v>3896</v>
      </c>
      <c r="F933" s="107" t="s">
        <v>3897</v>
      </c>
      <c r="G933" s="106" t="s">
        <v>3896</v>
      </c>
      <c r="H933" s="105" t="str">
        <f t="shared" si="29"/>
        <v>岐阜県北方町</v>
      </c>
      <c r="I933" t="s">
        <v>3898</v>
      </c>
    </row>
    <row r="934" spans="1:9" x14ac:dyDescent="0.35">
      <c r="A934" s="108" t="str">
        <f t="shared" si="28"/>
        <v>21</v>
      </c>
      <c r="B934" s="105">
        <v>21</v>
      </c>
      <c r="C934" s="105" t="s">
        <v>3824</v>
      </c>
      <c r="D934" s="107" t="s">
        <v>1671</v>
      </c>
      <c r="E934" s="106" t="s">
        <v>3899</v>
      </c>
      <c r="F934" s="107" t="s">
        <v>3900</v>
      </c>
      <c r="G934" s="106" t="s">
        <v>3899</v>
      </c>
      <c r="H934" s="105" t="str">
        <f t="shared" si="29"/>
        <v>岐阜県坂祝町</v>
      </c>
      <c r="I934" t="s">
        <v>3901</v>
      </c>
    </row>
    <row r="935" spans="1:9" x14ac:dyDescent="0.35">
      <c r="A935" s="108" t="str">
        <f t="shared" si="28"/>
        <v>21</v>
      </c>
      <c r="B935" s="105">
        <v>21</v>
      </c>
      <c r="C935" s="105" t="s">
        <v>3824</v>
      </c>
      <c r="D935" s="107" t="s">
        <v>2762</v>
      </c>
      <c r="E935" s="106" t="s">
        <v>3902</v>
      </c>
      <c r="F935" s="107" t="s">
        <v>3903</v>
      </c>
      <c r="G935" s="106" t="s">
        <v>3902</v>
      </c>
      <c r="H935" s="105" t="str">
        <f t="shared" si="29"/>
        <v>岐阜県富加町</v>
      </c>
      <c r="I935" t="s">
        <v>3904</v>
      </c>
    </row>
    <row r="936" spans="1:9" x14ac:dyDescent="0.35">
      <c r="A936" s="108" t="str">
        <f t="shared" si="28"/>
        <v>21</v>
      </c>
      <c r="B936" s="105">
        <v>21</v>
      </c>
      <c r="C936" s="105" t="s">
        <v>3824</v>
      </c>
      <c r="D936" s="107" t="s">
        <v>1184</v>
      </c>
      <c r="E936" s="106" t="s">
        <v>3905</v>
      </c>
      <c r="F936" s="107" t="s">
        <v>3906</v>
      </c>
      <c r="G936" s="106" t="s">
        <v>3905</v>
      </c>
      <c r="H936" s="105" t="str">
        <f t="shared" si="29"/>
        <v>岐阜県川辺町</v>
      </c>
      <c r="I936" t="s">
        <v>3907</v>
      </c>
    </row>
    <row r="937" spans="1:9" x14ac:dyDescent="0.35">
      <c r="A937" s="108" t="str">
        <f t="shared" si="28"/>
        <v>21</v>
      </c>
      <c r="B937" s="105">
        <v>21</v>
      </c>
      <c r="C937" s="105" t="s">
        <v>3824</v>
      </c>
      <c r="D937" s="107" t="s">
        <v>1678</v>
      </c>
      <c r="E937" s="106" t="s">
        <v>3908</v>
      </c>
      <c r="F937" s="107" t="s">
        <v>3909</v>
      </c>
      <c r="G937" s="106" t="s">
        <v>3908</v>
      </c>
      <c r="H937" s="105" t="str">
        <f t="shared" si="29"/>
        <v>岐阜県七宗町</v>
      </c>
      <c r="I937" t="s">
        <v>3910</v>
      </c>
    </row>
    <row r="938" spans="1:9" x14ac:dyDescent="0.35">
      <c r="A938" s="108" t="str">
        <f t="shared" si="28"/>
        <v>21</v>
      </c>
      <c r="B938" s="105">
        <v>21</v>
      </c>
      <c r="C938" s="105" t="s">
        <v>3824</v>
      </c>
      <c r="D938" s="107" t="s">
        <v>1188</v>
      </c>
      <c r="E938" s="106" t="s">
        <v>3911</v>
      </c>
      <c r="F938" s="107" t="s">
        <v>3912</v>
      </c>
      <c r="G938" s="106" t="s">
        <v>3911</v>
      </c>
      <c r="H938" s="105" t="str">
        <f t="shared" si="29"/>
        <v>岐阜県八百津町</v>
      </c>
      <c r="I938" t="s">
        <v>3913</v>
      </c>
    </row>
    <row r="939" spans="1:9" x14ac:dyDescent="0.35">
      <c r="A939" s="108" t="str">
        <f t="shared" si="28"/>
        <v>21</v>
      </c>
      <c r="B939" s="105">
        <v>21</v>
      </c>
      <c r="C939" s="105" t="s">
        <v>3824</v>
      </c>
      <c r="D939" s="107" t="s">
        <v>1192</v>
      </c>
      <c r="E939" s="106" t="s">
        <v>3914</v>
      </c>
      <c r="F939" s="107" t="s">
        <v>3915</v>
      </c>
      <c r="G939" s="106" t="s">
        <v>3914</v>
      </c>
      <c r="H939" s="105" t="str">
        <f t="shared" si="29"/>
        <v>岐阜県白川町</v>
      </c>
      <c r="I939" t="s">
        <v>3916</v>
      </c>
    </row>
    <row r="940" spans="1:9" x14ac:dyDescent="0.35">
      <c r="A940" s="108" t="str">
        <f t="shared" si="28"/>
        <v>21</v>
      </c>
      <c r="B940" s="105">
        <v>21</v>
      </c>
      <c r="C940" s="105" t="s">
        <v>3824</v>
      </c>
      <c r="D940" s="107" t="s">
        <v>2586</v>
      </c>
      <c r="E940" s="106" t="s">
        <v>3917</v>
      </c>
      <c r="F940" s="107" t="s">
        <v>3918</v>
      </c>
      <c r="G940" s="106" t="s">
        <v>3917</v>
      </c>
      <c r="H940" s="105" t="str">
        <f t="shared" si="29"/>
        <v>岐阜県東白川村</v>
      </c>
      <c r="I940" t="s">
        <v>3919</v>
      </c>
    </row>
    <row r="941" spans="1:9" x14ac:dyDescent="0.35">
      <c r="A941" s="108" t="str">
        <f t="shared" si="28"/>
        <v>21</v>
      </c>
      <c r="B941" s="105">
        <v>21</v>
      </c>
      <c r="C941" s="105" t="s">
        <v>3824</v>
      </c>
      <c r="D941" s="107" t="s">
        <v>1196</v>
      </c>
      <c r="E941" s="106" t="s">
        <v>3920</v>
      </c>
      <c r="F941" s="107" t="s">
        <v>3921</v>
      </c>
      <c r="G941" s="106" t="s">
        <v>3920</v>
      </c>
      <c r="H941" s="105" t="str">
        <f t="shared" si="29"/>
        <v>岐阜県御嵩町</v>
      </c>
      <c r="I941" t="s">
        <v>3922</v>
      </c>
    </row>
    <row r="942" spans="1:9" x14ac:dyDescent="0.35">
      <c r="A942" s="108" t="str">
        <f t="shared" si="28"/>
        <v>21</v>
      </c>
      <c r="B942" s="105">
        <v>21</v>
      </c>
      <c r="C942" s="105" t="s">
        <v>3824</v>
      </c>
      <c r="D942" s="107" t="s">
        <v>1888</v>
      </c>
      <c r="E942" s="106" t="s">
        <v>3923</v>
      </c>
      <c r="F942" s="107" t="s">
        <v>3924</v>
      </c>
      <c r="G942" s="106" t="s">
        <v>3923</v>
      </c>
      <c r="H942" s="105" t="str">
        <f t="shared" si="29"/>
        <v>岐阜県可児市</v>
      </c>
      <c r="I942" t="s">
        <v>3925</v>
      </c>
    </row>
    <row r="943" spans="1:9" x14ac:dyDescent="0.35">
      <c r="A943" s="108" t="str">
        <f t="shared" si="28"/>
        <v>21</v>
      </c>
      <c r="B943" s="105">
        <v>21</v>
      </c>
      <c r="C943" s="105" t="s">
        <v>3824</v>
      </c>
      <c r="D943" s="107" t="s">
        <v>1212</v>
      </c>
      <c r="E943" s="106" t="s">
        <v>3926</v>
      </c>
      <c r="F943" s="107" t="s">
        <v>3927</v>
      </c>
      <c r="G943" s="106" t="s">
        <v>3926</v>
      </c>
      <c r="H943" s="105" t="str">
        <f t="shared" si="29"/>
        <v>岐阜県白川村</v>
      </c>
      <c r="I943" t="s">
        <v>3928</v>
      </c>
    </row>
    <row r="944" spans="1:9" x14ac:dyDescent="0.35">
      <c r="A944" s="108" t="str">
        <f t="shared" si="28"/>
        <v>21</v>
      </c>
      <c r="B944" s="105">
        <v>21</v>
      </c>
      <c r="C944" s="105" t="s">
        <v>3824</v>
      </c>
      <c r="D944" s="107" t="s">
        <v>2407</v>
      </c>
      <c r="E944" s="106" t="s">
        <v>3929</v>
      </c>
      <c r="F944" s="107" t="s">
        <v>3930</v>
      </c>
      <c r="G944" s="106" t="s">
        <v>3929</v>
      </c>
      <c r="H944" s="105" t="str">
        <f t="shared" si="29"/>
        <v>岐阜県山県市</v>
      </c>
      <c r="I944" t="s">
        <v>3931</v>
      </c>
    </row>
    <row r="945" spans="1:9" x14ac:dyDescent="0.35">
      <c r="A945" s="108" t="str">
        <f t="shared" si="28"/>
        <v>21</v>
      </c>
      <c r="B945" s="105">
        <v>21</v>
      </c>
      <c r="C945" s="105" t="s">
        <v>3824</v>
      </c>
      <c r="D945" s="107" t="s">
        <v>2411</v>
      </c>
      <c r="E945" s="106" t="s">
        <v>3932</v>
      </c>
      <c r="F945" s="107" t="s">
        <v>3933</v>
      </c>
      <c r="G945" s="106" t="s">
        <v>3932</v>
      </c>
      <c r="H945" s="105" t="str">
        <f t="shared" si="29"/>
        <v>岐阜県瑞穂市</v>
      </c>
      <c r="I945" t="s">
        <v>3934</v>
      </c>
    </row>
    <row r="946" spans="1:9" x14ac:dyDescent="0.35">
      <c r="A946" s="108" t="str">
        <f t="shared" si="28"/>
        <v>21</v>
      </c>
      <c r="B946" s="105">
        <v>21</v>
      </c>
      <c r="C946" s="105" t="s">
        <v>3824</v>
      </c>
      <c r="D946" s="107" t="s">
        <v>2415</v>
      </c>
      <c r="E946" s="106" t="s">
        <v>3935</v>
      </c>
      <c r="F946" s="107" t="s">
        <v>3936</v>
      </c>
      <c r="G946" s="106" t="s">
        <v>3935</v>
      </c>
      <c r="H946" s="105" t="str">
        <f t="shared" si="29"/>
        <v>岐阜県本巣市</v>
      </c>
      <c r="I946" t="s">
        <v>3937</v>
      </c>
    </row>
    <row r="947" spans="1:9" x14ac:dyDescent="0.35">
      <c r="A947" s="108" t="str">
        <f t="shared" si="28"/>
        <v>21</v>
      </c>
      <c r="B947" s="105">
        <v>21</v>
      </c>
      <c r="C947" s="105" t="s">
        <v>3824</v>
      </c>
      <c r="D947" s="107" t="s">
        <v>2419</v>
      </c>
      <c r="E947" s="106" t="s">
        <v>3938</v>
      </c>
      <c r="F947" s="107" t="s">
        <v>3939</v>
      </c>
      <c r="G947" s="106" t="s">
        <v>3938</v>
      </c>
      <c r="H947" s="105" t="str">
        <f t="shared" si="29"/>
        <v>岐阜県飛騨市</v>
      </c>
      <c r="I947" t="s">
        <v>3940</v>
      </c>
    </row>
    <row r="948" spans="1:9" x14ac:dyDescent="0.35">
      <c r="A948" s="108" t="str">
        <f t="shared" si="28"/>
        <v>21</v>
      </c>
      <c r="B948" s="105">
        <v>21</v>
      </c>
      <c r="C948" s="105" t="s">
        <v>3824</v>
      </c>
      <c r="D948" s="107" t="s">
        <v>2423</v>
      </c>
      <c r="E948" s="106" t="s">
        <v>3941</v>
      </c>
      <c r="F948" s="107" t="s">
        <v>3942</v>
      </c>
      <c r="G948" s="106" t="s">
        <v>3941</v>
      </c>
      <c r="H948" s="105" t="str">
        <f t="shared" si="29"/>
        <v>岐阜県郡上市</v>
      </c>
      <c r="I948" t="s">
        <v>3943</v>
      </c>
    </row>
    <row r="949" spans="1:9" x14ac:dyDescent="0.35">
      <c r="A949" s="108" t="str">
        <f t="shared" si="28"/>
        <v>21</v>
      </c>
      <c r="B949" s="105">
        <v>21</v>
      </c>
      <c r="C949" s="105" t="s">
        <v>3824</v>
      </c>
      <c r="D949" s="107" t="s">
        <v>3944</v>
      </c>
      <c r="E949" s="106" t="s">
        <v>3945</v>
      </c>
      <c r="F949" s="107" t="s">
        <v>3946</v>
      </c>
      <c r="G949" s="106" t="s">
        <v>3945</v>
      </c>
      <c r="H949" s="105" t="str">
        <f t="shared" si="29"/>
        <v>岐阜県下呂市</v>
      </c>
      <c r="I949" t="s">
        <v>3947</v>
      </c>
    </row>
    <row r="950" spans="1:9" x14ac:dyDescent="0.35">
      <c r="A950" s="108" t="str">
        <f t="shared" si="28"/>
        <v>21</v>
      </c>
      <c r="B950" s="105">
        <v>21</v>
      </c>
      <c r="C950" s="105" t="s">
        <v>3824</v>
      </c>
      <c r="D950" s="107" t="s">
        <v>3948</v>
      </c>
      <c r="E950" s="106" t="s">
        <v>3949</v>
      </c>
      <c r="F950" s="107" t="s">
        <v>3950</v>
      </c>
      <c r="G950" s="106" t="s">
        <v>3949</v>
      </c>
      <c r="H950" s="105" t="str">
        <f t="shared" si="29"/>
        <v>岐阜県海津市</v>
      </c>
      <c r="I950" t="s">
        <v>3951</v>
      </c>
    </row>
    <row r="951" spans="1:9" x14ac:dyDescent="0.35">
      <c r="A951" s="108" t="str">
        <f t="shared" si="28"/>
        <v>22</v>
      </c>
      <c r="B951" s="105">
        <v>22</v>
      </c>
      <c r="C951" s="105" t="s">
        <v>3952</v>
      </c>
      <c r="D951" s="107" t="s">
        <v>988</v>
      </c>
      <c r="E951" s="106" t="s">
        <v>3953</v>
      </c>
      <c r="F951" s="107" t="s">
        <v>3954</v>
      </c>
      <c r="G951" s="106" t="s">
        <v>3953</v>
      </c>
      <c r="H951" s="105" t="str">
        <f t="shared" si="29"/>
        <v>静岡県静岡市</v>
      </c>
      <c r="I951" t="s">
        <v>3955</v>
      </c>
    </row>
    <row r="952" spans="1:9" x14ac:dyDescent="0.35">
      <c r="A952" s="108" t="str">
        <f t="shared" si="28"/>
        <v>22</v>
      </c>
      <c r="B952" s="105">
        <v>22</v>
      </c>
      <c r="C952" s="105" t="s">
        <v>3952</v>
      </c>
      <c r="D952" s="107" t="s">
        <v>992</v>
      </c>
      <c r="E952" s="106" t="s">
        <v>3956</v>
      </c>
      <c r="F952" s="107" t="s">
        <v>3957</v>
      </c>
      <c r="G952" s="106" t="s">
        <v>3956</v>
      </c>
      <c r="H952" s="105" t="str">
        <f t="shared" si="29"/>
        <v>静岡県浜松市</v>
      </c>
      <c r="I952" t="s">
        <v>3958</v>
      </c>
    </row>
    <row r="953" spans="1:9" x14ac:dyDescent="0.35">
      <c r="A953" s="108" t="str">
        <f t="shared" si="28"/>
        <v>22</v>
      </c>
      <c r="B953" s="105">
        <v>22</v>
      </c>
      <c r="C953" s="105" t="s">
        <v>3952</v>
      </c>
      <c r="D953" s="107" t="s">
        <v>996</v>
      </c>
      <c r="E953" s="106" t="s">
        <v>3959</v>
      </c>
      <c r="F953" s="107" t="s">
        <v>3960</v>
      </c>
      <c r="G953" s="106" t="s">
        <v>3959</v>
      </c>
      <c r="H953" s="105" t="str">
        <f t="shared" si="29"/>
        <v>静岡県沼津市</v>
      </c>
      <c r="I953" t="s">
        <v>3961</v>
      </c>
    </row>
    <row r="954" spans="1:9" x14ac:dyDescent="0.35">
      <c r="A954" s="108" t="str">
        <f t="shared" si="28"/>
        <v>22</v>
      </c>
      <c r="B954" s="105">
        <v>22</v>
      </c>
      <c r="C954" s="105" t="s">
        <v>3952</v>
      </c>
      <c r="D954" s="107" t="s">
        <v>1004</v>
      </c>
      <c r="E954" s="106" t="s">
        <v>3962</v>
      </c>
      <c r="F954" s="107" t="s">
        <v>3963</v>
      </c>
      <c r="G954" s="106" t="s">
        <v>3962</v>
      </c>
      <c r="H954" s="105" t="str">
        <f t="shared" si="29"/>
        <v>静岡県熱海市</v>
      </c>
      <c r="I954" t="s">
        <v>3964</v>
      </c>
    </row>
    <row r="955" spans="1:9" x14ac:dyDescent="0.35">
      <c r="A955" s="108" t="str">
        <f t="shared" si="28"/>
        <v>22</v>
      </c>
      <c r="B955" s="105">
        <v>22</v>
      </c>
      <c r="C955" s="105" t="s">
        <v>3952</v>
      </c>
      <c r="D955" s="107" t="s">
        <v>1008</v>
      </c>
      <c r="E955" s="106" t="s">
        <v>3965</v>
      </c>
      <c r="F955" s="107" t="s">
        <v>3966</v>
      </c>
      <c r="G955" s="106" t="s">
        <v>3965</v>
      </c>
      <c r="H955" s="105" t="str">
        <f t="shared" si="29"/>
        <v>静岡県三島市</v>
      </c>
      <c r="I955" t="s">
        <v>3967</v>
      </c>
    </row>
    <row r="956" spans="1:9" x14ac:dyDescent="0.35">
      <c r="A956" s="108" t="str">
        <f t="shared" si="28"/>
        <v>22</v>
      </c>
      <c r="B956" s="105">
        <v>22</v>
      </c>
      <c r="C956" s="105" t="s">
        <v>3952</v>
      </c>
      <c r="D956" s="107" t="s">
        <v>1012</v>
      </c>
      <c r="E956" s="106" t="s">
        <v>3968</v>
      </c>
      <c r="F956" s="107" t="s">
        <v>3969</v>
      </c>
      <c r="G956" s="106" t="s">
        <v>3968</v>
      </c>
      <c r="H956" s="105" t="str">
        <f t="shared" si="29"/>
        <v>静岡県富士宮市</v>
      </c>
      <c r="I956" t="s">
        <v>3970</v>
      </c>
    </row>
    <row r="957" spans="1:9" x14ac:dyDescent="0.35">
      <c r="A957" s="108" t="str">
        <f t="shared" si="28"/>
        <v>22</v>
      </c>
      <c r="B957" s="105">
        <v>22</v>
      </c>
      <c r="C957" s="105" t="s">
        <v>3952</v>
      </c>
      <c r="D957" s="107" t="s">
        <v>1016</v>
      </c>
      <c r="E957" s="106" t="s">
        <v>3971</v>
      </c>
      <c r="F957" s="107" t="s">
        <v>3972</v>
      </c>
      <c r="G957" s="106" t="s">
        <v>3971</v>
      </c>
      <c r="H957" s="105" t="str">
        <f t="shared" si="29"/>
        <v>静岡県伊東市</v>
      </c>
      <c r="I957" t="s">
        <v>3973</v>
      </c>
    </row>
    <row r="958" spans="1:9" x14ac:dyDescent="0.35">
      <c r="A958" s="108" t="str">
        <f t="shared" si="28"/>
        <v>22</v>
      </c>
      <c r="B958" s="105">
        <v>22</v>
      </c>
      <c r="C958" s="105" t="s">
        <v>3952</v>
      </c>
      <c r="D958" s="107" t="s">
        <v>1020</v>
      </c>
      <c r="E958" s="106" t="s">
        <v>3974</v>
      </c>
      <c r="F958" s="107" t="s">
        <v>3975</v>
      </c>
      <c r="G958" s="106" t="s">
        <v>3974</v>
      </c>
      <c r="H958" s="105" t="str">
        <f t="shared" si="29"/>
        <v>静岡県島田市</v>
      </c>
      <c r="I958" t="s">
        <v>3976</v>
      </c>
    </row>
    <row r="959" spans="1:9" x14ac:dyDescent="0.35">
      <c r="A959" s="108" t="str">
        <f t="shared" si="28"/>
        <v>22</v>
      </c>
      <c r="B959" s="105">
        <v>22</v>
      </c>
      <c r="C959" s="105" t="s">
        <v>3952</v>
      </c>
      <c r="D959" s="107" t="s">
        <v>1024</v>
      </c>
      <c r="E959" s="106" t="s">
        <v>3977</v>
      </c>
      <c r="F959" s="107" t="s">
        <v>3978</v>
      </c>
      <c r="G959" s="106" t="s">
        <v>3977</v>
      </c>
      <c r="H959" s="105" t="str">
        <f t="shared" si="29"/>
        <v>静岡県富士市</v>
      </c>
      <c r="I959" t="s">
        <v>3979</v>
      </c>
    </row>
    <row r="960" spans="1:9" x14ac:dyDescent="0.35">
      <c r="A960" s="108" t="str">
        <f t="shared" si="28"/>
        <v>22</v>
      </c>
      <c r="B960" s="105">
        <v>22</v>
      </c>
      <c r="C960" s="105" t="s">
        <v>3952</v>
      </c>
      <c r="D960" s="107" t="s">
        <v>1028</v>
      </c>
      <c r="E960" s="106" t="s">
        <v>3980</v>
      </c>
      <c r="F960" s="107" t="s">
        <v>3981</v>
      </c>
      <c r="G960" s="106" t="s">
        <v>3980</v>
      </c>
      <c r="H960" s="105" t="str">
        <f t="shared" si="29"/>
        <v>静岡県磐田市</v>
      </c>
      <c r="I960" t="s">
        <v>3982</v>
      </c>
    </row>
    <row r="961" spans="1:9" x14ac:dyDescent="0.35">
      <c r="A961" s="108" t="str">
        <f t="shared" si="28"/>
        <v>22</v>
      </c>
      <c r="B961" s="105">
        <v>22</v>
      </c>
      <c r="C961" s="105" t="s">
        <v>3952</v>
      </c>
      <c r="D961" s="107" t="s">
        <v>1032</v>
      </c>
      <c r="E961" s="106" t="s">
        <v>3983</v>
      </c>
      <c r="F961" s="107" t="s">
        <v>3984</v>
      </c>
      <c r="G961" s="106" t="s">
        <v>3983</v>
      </c>
      <c r="H961" s="105" t="str">
        <f t="shared" si="29"/>
        <v>静岡県焼津市</v>
      </c>
      <c r="I961" t="s">
        <v>3985</v>
      </c>
    </row>
    <row r="962" spans="1:9" x14ac:dyDescent="0.35">
      <c r="A962" s="108" t="str">
        <f t="shared" ref="A962:A1025" si="30">MID(B962+100,2,2)</f>
        <v>22</v>
      </c>
      <c r="B962" s="105">
        <v>22</v>
      </c>
      <c r="C962" s="105" t="s">
        <v>3952</v>
      </c>
      <c r="D962" s="107" t="s">
        <v>1036</v>
      </c>
      <c r="E962" s="106" t="s">
        <v>3986</v>
      </c>
      <c r="F962" s="107" t="s">
        <v>3987</v>
      </c>
      <c r="G962" s="106" t="s">
        <v>3986</v>
      </c>
      <c r="H962" s="105" t="str">
        <f t="shared" ref="H962:H1025" si="31">C962&amp;E962</f>
        <v>静岡県掛川市</v>
      </c>
      <c r="I962" t="s">
        <v>3988</v>
      </c>
    </row>
    <row r="963" spans="1:9" x14ac:dyDescent="0.35">
      <c r="A963" s="108" t="str">
        <f t="shared" si="30"/>
        <v>22</v>
      </c>
      <c r="B963" s="105">
        <v>22</v>
      </c>
      <c r="C963" s="105" t="s">
        <v>3952</v>
      </c>
      <c r="D963" s="107" t="s">
        <v>1040</v>
      </c>
      <c r="E963" s="106" t="s">
        <v>3989</v>
      </c>
      <c r="F963" s="107" t="s">
        <v>3990</v>
      </c>
      <c r="G963" s="106" t="s">
        <v>3989</v>
      </c>
      <c r="H963" s="105" t="str">
        <f t="shared" si="31"/>
        <v>静岡県藤枝市</v>
      </c>
      <c r="I963" t="s">
        <v>3991</v>
      </c>
    </row>
    <row r="964" spans="1:9" x14ac:dyDescent="0.35">
      <c r="A964" s="108" t="str">
        <f t="shared" si="30"/>
        <v>22</v>
      </c>
      <c r="B964" s="105">
        <v>22</v>
      </c>
      <c r="C964" s="105" t="s">
        <v>3952</v>
      </c>
      <c r="D964" s="107" t="s">
        <v>1044</v>
      </c>
      <c r="E964" s="106" t="s">
        <v>3992</v>
      </c>
      <c r="F964" s="107" t="s">
        <v>3993</v>
      </c>
      <c r="G964" s="106" t="s">
        <v>3992</v>
      </c>
      <c r="H964" s="105" t="str">
        <f t="shared" si="31"/>
        <v>静岡県御殿場市</v>
      </c>
      <c r="I964" t="s">
        <v>3994</v>
      </c>
    </row>
    <row r="965" spans="1:9" x14ac:dyDescent="0.35">
      <c r="A965" s="108" t="str">
        <f t="shared" si="30"/>
        <v>22</v>
      </c>
      <c r="B965" s="105">
        <v>22</v>
      </c>
      <c r="C965" s="105" t="s">
        <v>3952</v>
      </c>
      <c r="D965" s="107" t="s">
        <v>1048</v>
      </c>
      <c r="E965" s="106" t="s">
        <v>3995</v>
      </c>
      <c r="F965" s="107" t="s">
        <v>3996</v>
      </c>
      <c r="G965" s="106" t="s">
        <v>3995</v>
      </c>
      <c r="H965" s="105" t="str">
        <f t="shared" si="31"/>
        <v>静岡県袋井市</v>
      </c>
      <c r="I965" t="s">
        <v>3997</v>
      </c>
    </row>
    <row r="966" spans="1:9" x14ac:dyDescent="0.35">
      <c r="A966" s="108" t="str">
        <f t="shared" si="30"/>
        <v>22</v>
      </c>
      <c r="B966" s="105">
        <v>22</v>
      </c>
      <c r="C966" s="105" t="s">
        <v>3952</v>
      </c>
      <c r="D966" s="107" t="s">
        <v>1060</v>
      </c>
      <c r="E966" s="106" t="s">
        <v>3998</v>
      </c>
      <c r="F966" s="107" t="s">
        <v>3999</v>
      </c>
      <c r="G966" s="106" t="s">
        <v>3998</v>
      </c>
      <c r="H966" s="105" t="str">
        <f t="shared" si="31"/>
        <v>静岡県下田市</v>
      </c>
      <c r="I966" t="s">
        <v>4000</v>
      </c>
    </row>
    <row r="967" spans="1:9" x14ac:dyDescent="0.35">
      <c r="A967" s="108" t="str">
        <f t="shared" si="30"/>
        <v>22</v>
      </c>
      <c r="B967" s="105">
        <v>22</v>
      </c>
      <c r="C967" s="105" t="s">
        <v>3952</v>
      </c>
      <c r="D967" s="107" t="s">
        <v>1064</v>
      </c>
      <c r="E967" s="106" t="s">
        <v>4001</v>
      </c>
      <c r="F967" s="107" t="s">
        <v>4002</v>
      </c>
      <c r="G967" s="106" t="s">
        <v>4001</v>
      </c>
      <c r="H967" s="105" t="str">
        <f t="shared" si="31"/>
        <v>静岡県裾野市</v>
      </c>
      <c r="I967" t="s">
        <v>4003</v>
      </c>
    </row>
    <row r="968" spans="1:9" x14ac:dyDescent="0.35">
      <c r="A968" s="108" t="str">
        <f t="shared" si="30"/>
        <v>22</v>
      </c>
      <c r="B968" s="105">
        <v>22</v>
      </c>
      <c r="C968" s="105" t="s">
        <v>3952</v>
      </c>
      <c r="D968" s="107" t="s">
        <v>1068</v>
      </c>
      <c r="E968" s="106" t="s">
        <v>4004</v>
      </c>
      <c r="F968" s="107" t="s">
        <v>4005</v>
      </c>
      <c r="G968" s="106" t="s">
        <v>4004</v>
      </c>
      <c r="H968" s="105" t="str">
        <f t="shared" si="31"/>
        <v>静岡県湖西市</v>
      </c>
      <c r="I968" t="s">
        <v>4006</v>
      </c>
    </row>
    <row r="969" spans="1:9" x14ac:dyDescent="0.35">
      <c r="A969" s="108" t="str">
        <f t="shared" si="30"/>
        <v>22</v>
      </c>
      <c r="B969" s="105">
        <v>22</v>
      </c>
      <c r="C969" s="105" t="s">
        <v>3952</v>
      </c>
      <c r="D969" s="107" t="s">
        <v>1072</v>
      </c>
      <c r="E969" s="106" t="s">
        <v>4007</v>
      </c>
      <c r="F969" s="107" t="s">
        <v>4008</v>
      </c>
      <c r="G969" s="106" t="s">
        <v>4007</v>
      </c>
      <c r="H969" s="105" t="str">
        <f t="shared" si="31"/>
        <v>静岡県東伊豆町</v>
      </c>
      <c r="I969" t="s">
        <v>4009</v>
      </c>
    </row>
    <row r="970" spans="1:9" x14ac:dyDescent="0.35">
      <c r="A970" s="108" t="str">
        <f t="shared" si="30"/>
        <v>22</v>
      </c>
      <c r="B970" s="105">
        <v>22</v>
      </c>
      <c r="C970" s="105" t="s">
        <v>3952</v>
      </c>
      <c r="D970" s="107" t="s">
        <v>1076</v>
      </c>
      <c r="E970" s="106" t="s">
        <v>4010</v>
      </c>
      <c r="F970" s="107" t="s">
        <v>4011</v>
      </c>
      <c r="G970" s="106" t="s">
        <v>4010</v>
      </c>
      <c r="H970" s="105" t="str">
        <f t="shared" si="31"/>
        <v>静岡県河津町</v>
      </c>
      <c r="I970" t="s">
        <v>4012</v>
      </c>
    </row>
    <row r="971" spans="1:9" x14ac:dyDescent="0.35">
      <c r="A971" s="108" t="str">
        <f t="shared" si="30"/>
        <v>22</v>
      </c>
      <c r="B971" s="105">
        <v>22</v>
      </c>
      <c r="C971" s="105" t="s">
        <v>3952</v>
      </c>
      <c r="D971" s="107" t="s">
        <v>1080</v>
      </c>
      <c r="E971" s="106" t="s">
        <v>4013</v>
      </c>
      <c r="F971" s="107" t="s">
        <v>4014</v>
      </c>
      <c r="G971" s="106" t="s">
        <v>4013</v>
      </c>
      <c r="H971" s="105" t="str">
        <f t="shared" si="31"/>
        <v>静岡県南伊豆町</v>
      </c>
      <c r="I971" t="s">
        <v>4015</v>
      </c>
    </row>
    <row r="972" spans="1:9" x14ac:dyDescent="0.35">
      <c r="A972" s="108" t="str">
        <f t="shared" si="30"/>
        <v>22</v>
      </c>
      <c r="B972" s="105">
        <v>22</v>
      </c>
      <c r="C972" s="105" t="s">
        <v>3952</v>
      </c>
      <c r="D972" s="107" t="s">
        <v>1084</v>
      </c>
      <c r="E972" s="106" t="s">
        <v>4016</v>
      </c>
      <c r="F972" s="107" t="s">
        <v>4017</v>
      </c>
      <c r="G972" s="106" t="s">
        <v>4016</v>
      </c>
      <c r="H972" s="105" t="str">
        <f t="shared" si="31"/>
        <v>静岡県松崎町</v>
      </c>
      <c r="I972" t="s">
        <v>4018</v>
      </c>
    </row>
    <row r="973" spans="1:9" x14ac:dyDescent="0.35">
      <c r="A973" s="108" t="str">
        <f t="shared" si="30"/>
        <v>22</v>
      </c>
      <c r="B973" s="105">
        <v>22</v>
      </c>
      <c r="C973" s="105" t="s">
        <v>3952</v>
      </c>
      <c r="D973" s="107" t="s">
        <v>1088</v>
      </c>
      <c r="E973" s="106" t="s">
        <v>4019</v>
      </c>
      <c r="F973" s="107" t="s">
        <v>4020</v>
      </c>
      <c r="G973" s="106" t="s">
        <v>4019</v>
      </c>
      <c r="H973" s="105" t="str">
        <f t="shared" si="31"/>
        <v>静岡県西伊豆町</v>
      </c>
      <c r="I973" t="s">
        <v>4021</v>
      </c>
    </row>
    <row r="974" spans="1:9" x14ac:dyDescent="0.35">
      <c r="A974" s="108" t="str">
        <f t="shared" si="30"/>
        <v>22</v>
      </c>
      <c r="B974" s="105">
        <v>22</v>
      </c>
      <c r="C974" s="105" t="s">
        <v>3952</v>
      </c>
      <c r="D974" s="107" t="s">
        <v>1619</v>
      </c>
      <c r="E974" s="106" t="s">
        <v>4022</v>
      </c>
      <c r="F974" s="107" t="s">
        <v>4023</v>
      </c>
      <c r="G974" s="106" t="s">
        <v>4022</v>
      </c>
      <c r="H974" s="105" t="str">
        <f t="shared" si="31"/>
        <v>静岡県函南町</v>
      </c>
      <c r="I974" t="s">
        <v>4024</v>
      </c>
    </row>
    <row r="975" spans="1:9" x14ac:dyDescent="0.35">
      <c r="A975" s="108" t="str">
        <f t="shared" si="30"/>
        <v>22</v>
      </c>
      <c r="B975" s="105">
        <v>22</v>
      </c>
      <c r="C975" s="105" t="s">
        <v>3952</v>
      </c>
      <c r="D975" s="107" t="s">
        <v>1124</v>
      </c>
      <c r="E975" s="106" t="s">
        <v>1456</v>
      </c>
      <c r="F975" s="107" t="s">
        <v>4025</v>
      </c>
      <c r="G975" s="106" t="s">
        <v>1456</v>
      </c>
      <c r="H975" s="105" t="str">
        <f t="shared" si="31"/>
        <v>静岡県清水町</v>
      </c>
      <c r="I975" t="s">
        <v>4026</v>
      </c>
    </row>
    <row r="976" spans="1:9" x14ac:dyDescent="0.35">
      <c r="A976" s="108" t="str">
        <f t="shared" si="30"/>
        <v>22</v>
      </c>
      <c r="B976" s="105">
        <v>22</v>
      </c>
      <c r="C976" s="105" t="s">
        <v>3952</v>
      </c>
      <c r="D976" s="107" t="s">
        <v>2160</v>
      </c>
      <c r="E976" s="106" t="s">
        <v>4027</v>
      </c>
      <c r="F976" s="107" t="s">
        <v>4028</v>
      </c>
      <c r="G976" s="106" t="s">
        <v>4027</v>
      </c>
      <c r="H976" s="105" t="str">
        <f t="shared" si="31"/>
        <v>静岡県長泉町</v>
      </c>
      <c r="I976" t="s">
        <v>4029</v>
      </c>
    </row>
    <row r="977" spans="1:9" x14ac:dyDescent="0.35">
      <c r="A977" s="108" t="str">
        <f t="shared" si="30"/>
        <v>22</v>
      </c>
      <c r="B977" s="105">
        <v>22</v>
      </c>
      <c r="C977" s="105" t="s">
        <v>3952</v>
      </c>
      <c r="D977" s="107" t="s">
        <v>1884</v>
      </c>
      <c r="E977" s="106" t="s">
        <v>4030</v>
      </c>
      <c r="F977" s="107" t="s">
        <v>4031</v>
      </c>
      <c r="G977" s="106" t="s">
        <v>4030</v>
      </c>
      <c r="H977" s="105" t="str">
        <f t="shared" si="31"/>
        <v>静岡県小山町</v>
      </c>
      <c r="I977" t="s">
        <v>4032</v>
      </c>
    </row>
    <row r="978" spans="1:9" x14ac:dyDescent="0.35">
      <c r="A978" s="108" t="str">
        <f t="shared" si="30"/>
        <v>22</v>
      </c>
      <c r="B978" s="105">
        <v>22</v>
      </c>
      <c r="C978" s="105" t="s">
        <v>3952</v>
      </c>
      <c r="D978" s="107" t="s">
        <v>1779</v>
      </c>
      <c r="E978" s="106" t="s">
        <v>4033</v>
      </c>
      <c r="F978" s="107" t="s">
        <v>4034</v>
      </c>
      <c r="G978" s="106" t="s">
        <v>4033</v>
      </c>
      <c r="H978" s="105" t="str">
        <f t="shared" si="31"/>
        <v>静岡県吉田町</v>
      </c>
      <c r="I978" t="s">
        <v>4035</v>
      </c>
    </row>
    <row r="979" spans="1:9" x14ac:dyDescent="0.35">
      <c r="A979" s="108" t="str">
        <f t="shared" si="30"/>
        <v>22</v>
      </c>
      <c r="B979" s="105">
        <v>22</v>
      </c>
      <c r="C979" s="105" t="s">
        <v>3952</v>
      </c>
      <c r="D979" s="107" t="s">
        <v>2577</v>
      </c>
      <c r="E979" s="106" t="s">
        <v>4036</v>
      </c>
      <c r="F979" s="107" t="s">
        <v>4037</v>
      </c>
      <c r="G979" s="106" t="s">
        <v>4036</v>
      </c>
      <c r="H979" s="105" t="str">
        <f t="shared" si="31"/>
        <v>静岡県川根本町</v>
      </c>
      <c r="I979" t="s">
        <v>4038</v>
      </c>
    </row>
    <row r="980" spans="1:9" x14ac:dyDescent="0.35">
      <c r="A980" s="108" t="str">
        <f t="shared" si="30"/>
        <v>22</v>
      </c>
      <c r="B980" s="105">
        <v>22</v>
      </c>
      <c r="C980" s="105" t="s">
        <v>3952</v>
      </c>
      <c r="D980" s="107" t="s">
        <v>1671</v>
      </c>
      <c r="E980" s="106" t="s">
        <v>1157</v>
      </c>
      <c r="F980" s="107" t="s">
        <v>4039</v>
      </c>
      <c r="G980" s="106" t="s">
        <v>1157</v>
      </c>
      <c r="H980" s="105" t="str">
        <f t="shared" si="31"/>
        <v>静岡県森町</v>
      </c>
      <c r="I980" t="s">
        <v>4040</v>
      </c>
    </row>
    <row r="981" spans="1:9" x14ac:dyDescent="0.35">
      <c r="A981" s="108" t="str">
        <f t="shared" si="30"/>
        <v>22</v>
      </c>
      <c r="B981" s="105">
        <v>22</v>
      </c>
      <c r="C981" s="105" t="s">
        <v>3952</v>
      </c>
      <c r="D981" s="107" t="s">
        <v>1915</v>
      </c>
      <c r="E981" s="106" t="s">
        <v>4041</v>
      </c>
      <c r="F981" s="107" t="s">
        <v>4042</v>
      </c>
      <c r="G981" s="106" t="s">
        <v>4041</v>
      </c>
      <c r="H981" s="105" t="str">
        <f t="shared" si="31"/>
        <v>静岡県伊豆市</v>
      </c>
      <c r="I981" t="s">
        <v>4043</v>
      </c>
    </row>
    <row r="982" spans="1:9" x14ac:dyDescent="0.35">
      <c r="A982" s="108" t="str">
        <f t="shared" si="30"/>
        <v>22</v>
      </c>
      <c r="B982" s="105">
        <v>22</v>
      </c>
      <c r="C982" s="105" t="s">
        <v>3952</v>
      </c>
      <c r="D982" s="107" t="s">
        <v>2249</v>
      </c>
      <c r="E982" s="106" t="s">
        <v>4044</v>
      </c>
      <c r="F982" s="107" t="s">
        <v>4045</v>
      </c>
      <c r="G982" s="106" t="s">
        <v>4044</v>
      </c>
      <c r="H982" s="105" t="str">
        <f t="shared" si="31"/>
        <v>静岡県御前崎市</v>
      </c>
      <c r="I982" t="s">
        <v>4046</v>
      </c>
    </row>
    <row r="983" spans="1:9" x14ac:dyDescent="0.35">
      <c r="A983" s="108" t="str">
        <f t="shared" si="30"/>
        <v>22</v>
      </c>
      <c r="B983" s="105">
        <v>22</v>
      </c>
      <c r="C983" s="105" t="s">
        <v>3952</v>
      </c>
      <c r="D983" s="107" t="s">
        <v>1204</v>
      </c>
      <c r="E983" s="106" t="s">
        <v>4047</v>
      </c>
      <c r="F983" s="107" t="s">
        <v>4048</v>
      </c>
      <c r="G983" s="106" t="s">
        <v>4047</v>
      </c>
      <c r="H983" s="105" t="str">
        <f t="shared" si="31"/>
        <v>静岡県菊川市</v>
      </c>
      <c r="I983" t="s">
        <v>4049</v>
      </c>
    </row>
    <row r="984" spans="1:9" x14ac:dyDescent="0.35">
      <c r="A984" s="108" t="str">
        <f t="shared" si="30"/>
        <v>22</v>
      </c>
      <c r="B984" s="105">
        <v>22</v>
      </c>
      <c r="C984" s="105" t="s">
        <v>3952</v>
      </c>
      <c r="D984" s="107" t="s">
        <v>2256</v>
      </c>
      <c r="E984" s="106" t="s">
        <v>4050</v>
      </c>
      <c r="F984" s="107" t="s">
        <v>4051</v>
      </c>
      <c r="G984" s="106" t="s">
        <v>4050</v>
      </c>
      <c r="H984" s="105" t="str">
        <f t="shared" si="31"/>
        <v>静岡県伊豆の国市</v>
      </c>
      <c r="I984" t="s">
        <v>4052</v>
      </c>
    </row>
    <row r="985" spans="1:9" x14ac:dyDescent="0.35">
      <c r="A985" s="108" t="str">
        <f t="shared" si="30"/>
        <v>22</v>
      </c>
      <c r="B985" s="105">
        <v>22</v>
      </c>
      <c r="C985" s="105" t="s">
        <v>3952</v>
      </c>
      <c r="D985" s="107" t="s">
        <v>2260</v>
      </c>
      <c r="E985" s="106" t="s">
        <v>4053</v>
      </c>
      <c r="F985" s="107" t="s">
        <v>4054</v>
      </c>
      <c r="G985" s="106" t="s">
        <v>4053</v>
      </c>
      <c r="H985" s="105" t="str">
        <f t="shared" si="31"/>
        <v>静岡県牧之原市</v>
      </c>
      <c r="I985" t="s">
        <v>4055</v>
      </c>
    </row>
    <row r="986" spans="1:9" x14ac:dyDescent="0.35">
      <c r="A986" s="108" t="str">
        <f t="shared" si="30"/>
        <v>23</v>
      </c>
      <c r="B986" s="105">
        <v>23</v>
      </c>
      <c r="C986" s="105" t="s">
        <v>4056</v>
      </c>
      <c r="D986" s="107" t="s">
        <v>988</v>
      </c>
      <c r="E986" s="106" t="s">
        <v>4057</v>
      </c>
      <c r="F986" s="107" t="s">
        <v>4058</v>
      </c>
      <c r="G986" s="106" t="s">
        <v>4057</v>
      </c>
      <c r="H986" s="105" t="str">
        <f t="shared" si="31"/>
        <v>愛知県名古屋市</v>
      </c>
      <c r="I986" t="s">
        <v>4059</v>
      </c>
    </row>
    <row r="987" spans="1:9" x14ac:dyDescent="0.35">
      <c r="A987" s="108" t="str">
        <f t="shared" si="30"/>
        <v>23</v>
      </c>
      <c r="B987" s="105">
        <v>23</v>
      </c>
      <c r="C987" s="105" t="s">
        <v>4056</v>
      </c>
      <c r="D987" s="107" t="s">
        <v>992</v>
      </c>
      <c r="E987" s="106" t="s">
        <v>4060</v>
      </c>
      <c r="F987" s="107" t="s">
        <v>4061</v>
      </c>
      <c r="G987" s="106" t="s">
        <v>4060</v>
      </c>
      <c r="H987" s="105" t="str">
        <f t="shared" si="31"/>
        <v>愛知県豊橋市</v>
      </c>
      <c r="I987" t="s">
        <v>4062</v>
      </c>
    </row>
    <row r="988" spans="1:9" x14ac:dyDescent="0.35">
      <c r="A988" s="108" t="str">
        <f t="shared" si="30"/>
        <v>23</v>
      </c>
      <c r="B988" s="105">
        <v>23</v>
      </c>
      <c r="C988" s="105" t="s">
        <v>4056</v>
      </c>
      <c r="D988" s="107" t="s">
        <v>996</v>
      </c>
      <c r="E988" s="106" t="s">
        <v>4063</v>
      </c>
      <c r="F988" s="107" t="s">
        <v>4064</v>
      </c>
      <c r="G988" s="106" t="s">
        <v>4063</v>
      </c>
      <c r="H988" s="105" t="str">
        <f t="shared" si="31"/>
        <v>愛知県岡崎市</v>
      </c>
      <c r="I988" t="s">
        <v>4065</v>
      </c>
    </row>
    <row r="989" spans="1:9" x14ac:dyDescent="0.35">
      <c r="A989" s="108" t="str">
        <f t="shared" si="30"/>
        <v>23</v>
      </c>
      <c r="B989" s="105">
        <v>23</v>
      </c>
      <c r="C989" s="105" t="s">
        <v>4056</v>
      </c>
      <c r="D989" s="107" t="s">
        <v>1000</v>
      </c>
      <c r="E989" s="106" t="s">
        <v>4066</v>
      </c>
      <c r="F989" s="107" t="s">
        <v>4067</v>
      </c>
      <c r="G989" s="106" t="s">
        <v>4066</v>
      </c>
      <c r="H989" s="105" t="str">
        <f t="shared" si="31"/>
        <v>愛知県一宮市</v>
      </c>
      <c r="I989" t="s">
        <v>4068</v>
      </c>
    </row>
    <row r="990" spans="1:9" x14ac:dyDescent="0.35">
      <c r="A990" s="108" t="str">
        <f t="shared" si="30"/>
        <v>23</v>
      </c>
      <c r="B990" s="105">
        <v>23</v>
      </c>
      <c r="C990" s="105" t="s">
        <v>4056</v>
      </c>
      <c r="D990" s="107" t="s">
        <v>1004</v>
      </c>
      <c r="E990" s="106" t="s">
        <v>4069</v>
      </c>
      <c r="F990" s="107" t="s">
        <v>4070</v>
      </c>
      <c r="G990" s="106" t="s">
        <v>4069</v>
      </c>
      <c r="H990" s="105" t="str">
        <f t="shared" si="31"/>
        <v>愛知県瀬戸市</v>
      </c>
      <c r="I990" t="s">
        <v>4071</v>
      </c>
    </row>
    <row r="991" spans="1:9" x14ac:dyDescent="0.35">
      <c r="A991" s="108" t="str">
        <f t="shared" si="30"/>
        <v>23</v>
      </c>
      <c r="B991" s="105">
        <v>23</v>
      </c>
      <c r="C991" s="105" t="s">
        <v>4056</v>
      </c>
      <c r="D991" s="107" t="s">
        <v>1008</v>
      </c>
      <c r="E991" s="106" t="s">
        <v>4072</v>
      </c>
      <c r="F991" s="107" t="s">
        <v>4073</v>
      </c>
      <c r="G991" s="106" t="s">
        <v>4072</v>
      </c>
      <c r="H991" s="105" t="str">
        <f t="shared" si="31"/>
        <v>愛知県半田市</v>
      </c>
      <c r="I991" t="s">
        <v>4074</v>
      </c>
    </row>
    <row r="992" spans="1:9" x14ac:dyDescent="0.35">
      <c r="A992" s="108" t="str">
        <f t="shared" si="30"/>
        <v>23</v>
      </c>
      <c r="B992" s="105">
        <v>23</v>
      </c>
      <c r="C992" s="105" t="s">
        <v>4056</v>
      </c>
      <c r="D992" s="107" t="s">
        <v>1012</v>
      </c>
      <c r="E992" s="106" t="s">
        <v>4075</v>
      </c>
      <c r="F992" s="107" t="s">
        <v>4076</v>
      </c>
      <c r="G992" s="106" t="s">
        <v>4075</v>
      </c>
      <c r="H992" s="105" t="str">
        <f t="shared" si="31"/>
        <v>愛知県春日井市</v>
      </c>
      <c r="I992" t="s">
        <v>4077</v>
      </c>
    </row>
    <row r="993" spans="1:9" x14ac:dyDescent="0.35">
      <c r="A993" s="108" t="str">
        <f t="shared" si="30"/>
        <v>23</v>
      </c>
      <c r="B993" s="105">
        <v>23</v>
      </c>
      <c r="C993" s="105" t="s">
        <v>4056</v>
      </c>
      <c r="D993" s="107" t="s">
        <v>1016</v>
      </c>
      <c r="E993" s="106" t="s">
        <v>4078</v>
      </c>
      <c r="F993" s="107" t="s">
        <v>4079</v>
      </c>
      <c r="G993" s="106" t="s">
        <v>4078</v>
      </c>
      <c r="H993" s="105" t="str">
        <f t="shared" si="31"/>
        <v>愛知県豊川市</v>
      </c>
      <c r="I993" t="s">
        <v>4080</v>
      </c>
    </row>
    <row r="994" spans="1:9" x14ac:dyDescent="0.35">
      <c r="A994" s="108" t="str">
        <f t="shared" si="30"/>
        <v>23</v>
      </c>
      <c r="B994" s="105">
        <v>23</v>
      </c>
      <c r="C994" s="105" t="s">
        <v>4056</v>
      </c>
      <c r="D994" s="107" t="s">
        <v>1020</v>
      </c>
      <c r="E994" s="106" t="s">
        <v>4081</v>
      </c>
      <c r="F994" s="107" t="s">
        <v>4082</v>
      </c>
      <c r="G994" s="106" t="s">
        <v>4081</v>
      </c>
      <c r="H994" s="105" t="str">
        <f t="shared" si="31"/>
        <v>愛知県津島市</v>
      </c>
      <c r="I994" t="s">
        <v>4083</v>
      </c>
    </row>
    <row r="995" spans="1:9" x14ac:dyDescent="0.35">
      <c r="A995" s="108" t="str">
        <f t="shared" si="30"/>
        <v>23</v>
      </c>
      <c r="B995" s="105">
        <v>23</v>
      </c>
      <c r="C995" s="105" t="s">
        <v>4056</v>
      </c>
      <c r="D995" s="107" t="s">
        <v>1024</v>
      </c>
      <c r="E995" s="106" t="s">
        <v>4084</v>
      </c>
      <c r="F995" s="107" t="s">
        <v>4085</v>
      </c>
      <c r="G995" s="106" t="s">
        <v>4084</v>
      </c>
      <c r="H995" s="105" t="str">
        <f t="shared" si="31"/>
        <v>愛知県碧南市</v>
      </c>
      <c r="I995" t="s">
        <v>4086</v>
      </c>
    </row>
    <row r="996" spans="1:9" x14ac:dyDescent="0.35">
      <c r="A996" s="108" t="str">
        <f t="shared" si="30"/>
        <v>23</v>
      </c>
      <c r="B996" s="105">
        <v>23</v>
      </c>
      <c r="C996" s="105" t="s">
        <v>4056</v>
      </c>
      <c r="D996" s="107" t="s">
        <v>1028</v>
      </c>
      <c r="E996" s="106" t="s">
        <v>4087</v>
      </c>
      <c r="F996" s="107" t="s">
        <v>4088</v>
      </c>
      <c r="G996" s="106" t="s">
        <v>4087</v>
      </c>
      <c r="H996" s="105" t="str">
        <f t="shared" si="31"/>
        <v>愛知県刈谷市</v>
      </c>
      <c r="I996" t="s">
        <v>4089</v>
      </c>
    </row>
    <row r="997" spans="1:9" x14ac:dyDescent="0.35">
      <c r="A997" s="108" t="str">
        <f t="shared" si="30"/>
        <v>23</v>
      </c>
      <c r="B997" s="105">
        <v>23</v>
      </c>
      <c r="C997" s="105" t="s">
        <v>4056</v>
      </c>
      <c r="D997" s="107" t="s">
        <v>1032</v>
      </c>
      <c r="E997" s="106" t="s">
        <v>4090</v>
      </c>
      <c r="F997" s="107" t="s">
        <v>4091</v>
      </c>
      <c r="G997" s="106" t="s">
        <v>4090</v>
      </c>
      <c r="H997" s="105" t="str">
        <f t="shared" si="31"/>
        <v>愛知県豊田市</v>
      </c>
      <c r="I997" t="s">
        <v>4092</v>
      </c>
    </row>
    <row r="998" spans="1:9" x14ac:dyDescent="0.35">
      <c r="A998" s="108" t="str">
        <f t="shared" si="30"/>
        <v>23</v>
      </c>
      <c r="B998" s="105">
        <v>23</v>
      </c>
      <c r="C998" s="105" t="s">
        <v>4056</v>
      </c>
      <c r="D998" s="107" t="s">
        <v>1036</v>
      </c>
      <c r="E998" s="106" t="s">
        <v>4093</v>
      </c>
      <c r="F998" s="107" t="s">
        <v>4094</v>
      </c>
      <c r="G998" s="106" t="s">
        <v>4093</v>
      </c>
      <c r="H998" s="105" t="str">
        <f t="shared" si="31"/>
        <v>愛知県安城市</v>
      </c>
      <c r="I998" t="s">
        <v>4095</v>
      </c>
    </row>
    <row r="999" spans="1:9" x14ac:dyDescent="0.35">
      <c r="A999" s="108" t="str">
        <f t="shared" si="30"/>
        <v>23</v>
      </c>
      <c r="B999" s="105">
        <v>23</v>
      </c>
      <c r="C999" s="105" t="s">
        <v>4056</v>
      </c>
      <c r="D999" s="107" t="s">
        <v>1040</v>
      </c>
      <c r="E999" s="106" t="s">
        <v>4096</v>
      </c>
      <c r="F999" s="107" t="s">
        <v>4097</v>
      </c>
      <c r="G999" s="106" t="s">
        <v>4096</v>
      </c>
      <c r="H999" s="105" t="str">
        <f t="shared" si="31"/>
        <v>愛知県西尾市</v>
      </c>
      <c r="I999" t="s">
        <v>4098</v>
      </c>
    </row>
    <row r="1000" spans="1:9" x14ac:dyDescent="0.35">
      <c r="A1000" s="108" t="str">
        <f t="shared" si="30"/>
        <v>23</v>
      </c>
      <c r="B1000" s="105">
        <v>23</v>
      </c>
      <c r="C1000" s="105" t="s">
        <v>4056</v>
      </c>
      <c r="D1000" s="107" t="s">
        <v>1044</v>
      </c>
      <c r="E1000" s="106" t="s">
        <v>4099</v>
      </c>
      <c r="F1000" s="107" t="s">
        <v>4100</v>
      </c>
      <c r="G1000" s="106" t="s">
        <v>4099</v>
      </c>
      <c r="H1000" s="105" t="str">
        <f t="shared" si="31"/>
        <v>愛知県蒲郡市</v>
      </c>
      <c r="I1000" t="s">
        <v>4101</v>
      </c>
    </row>
    <row r="1001" spans="1:9" x14ac:dyDescent="0.35">
      <c r="A1001" s="108" t="str">
        <f t="shared" si="30"/>
        <v>23</v>
      </c>
      <c r="B1001" s="105">
        <v>23</v>
      </c>
      <c r="C1001" s="105" t="s">
        <v>4056</v>
      </c>
      <c r="D1001" s="107" t="s">
        <v>1048</v>
      </c>
      <c r="E1001" s="106" t="s">
        <v>4102</v>
      </c>
      <c r="F1001" s="107" t="s">
        <v>4103</v>
      </c>
      <c r="G1001" s="106" t="s">
        <v>4102</v>
      </c>
      <c r="H1001" s="105" t="str">
        <f t="shared" si="31"/>
        <v>愛知県犬山市</v>
      </c>
      <c r="I1001" t="s">
        <v>4104</v>
      </c>
    </row>
    <row r="1002" spans="1:9" x14ac:dyDescent="0.35">
      <c r="A1002" s="108" t="str">
        <f t="shared" si="30"/>
        <v>23</v>
      </c>
      <c r="B1002" s="105">
        <v>23</v>
      </c>
      <c r="C1002" s="105" t="s">
        <v>4056</v>
      </c>
      <c r="D1002" s="107" t="s">
        <v>1052</v>
      </c>
      <c r="E1002" s="106" t="s">
        <v>4105</v>
      </c>
      <c r="F1002" s="107" t="s">
        <v>4106</v>
      </c>
      <c r="G1002" s="106" t="s">
        <v>4105</v>
      </c>
      <c r="H1002" s="105" t="str">
        <f t="shared" si="31"/>
        <v>愛知県常滑市</v>
      </c>
      <c r="I1002" t="s">
        <v>4107</v>
      </c>
    </row>
    <row r="1003" spans="1:9" x14ac:dyDescent="0.35">
      <c r="A1003" s="108" t="str">
        <f t="shared" si="30"/>
        <v>23</v>
      </c>
      <c r="B1003" s="105">
        <v>23</v>
      </c>
      <c r="C1003" s="105" t="s">
        <v>4056</v>
      </c>
      <c r="D1003" s="107" t="s">
        <v>1056</v>
      </c>
      <c r="E1003" s="106" t="s">
        <v>4108</v>
      </c>
      <c r="F1003" s="107" t="s">
        <v>4109</v>
      </c>
      <c r="G1003" s="106" t="s">
        <v>4108</v>
      </c>
      <c r="H1003" s="105" t="str">
        <f t="shared" si="31"/>
        <v>愛知県江南市</v>
      </c>
      <c r="I1003" t="s">
        <v>4110</v>
      </c>
    </row>
    <row r="1004" spans="1:9" x14ac:dyDescent="0.35">
      <c r="A1004" s="108" t="str">
        <f t="shared" si="30"/>
        <v>23</v>
      </c>
      <c r="B1004" s="105">
        <v>23</v>
      </c>
      <c r="C1004" s="105" t="s">
        <v>4056</v>
      </c>
      <c r="D1004" s="107" t="s">
        <v>1064</v>
      </c>
      <c r="E1004" s="106" t="s">
        <v>4111</v>
      </c>
      <c r="F1004" s="107" t="s">
        <v>4112</v>
      </c>
      <c r="G1004" s="106" t="s">
        <v>4111</v>
      </c>
      <c r="H1004" s="105" t="str">
        <f t="shared" si="31"/>
        <v>愛知県小牧市</v>
      </c>
      <c r="I1004" t="s">
        <v>4113</v>
      </c>
    </row>
    <row r="1005" spans="1:9" x14ac:dyDescent="0.35">
      <c r="A1005" s="108" t="str">
        <f t="shared" si="30"/>
        <v>23</v>
      </c>
      <c r="B1005" s="105">
        <v>23</v>
      </c>
      <c r="C1005" s="105" t="s">
        <v>4056</v>
      </c>
      <c r="D1005" s="107" t="s">
        <v>1068</v>
      </c>
      <c r="E1005" s="106" t="s">
        <v>4114</v>
      </c>
      <c r="F1005" s="107" t="s">
        <v>4115</v>
      </c>
      <c r="G1005" s="106" t="s">
        <v>4114</v>
      </c>
      <c r="H1005" s="105" t="str">
        <f t="shared" si="31"/>
        <v>愛知県稲沢市</v>
      </c>
      <c r="I1005" t="s">
        <v>4116</v>
      </c>
    </row>
    <row r="1006" spans="1:9" x14ac:dyDescent="0.35">
      <c r="A1006" s="108" t="str">
        <f t="shared" si="30"/>
        <v>23</v>
      </c>
      <c r="B1006" s="105">
        <v>23</v>
      </c>
      <c r="C1006" s="105" t="s">
        <v>4056</v>
      </c>
      <c r="D1006" s="107" t="s">
        <v>1072</v>
      </c>
      <c r="E1006" s="106" t="s">
        <v>4117</v>
      </c>
      <c r="F1006" s="107" t="s">
        <v>4118</v>
      </c>
      <c r="G1006" s="106" t="s">
        <v>4117</v>
      </c>
      <c r="H1006" s="105" t="str">
        <f t="shared" si="31"/>
        <v>愛知県新城市</v>
      </c>
      <c r="I1006" t="s">
        <v>4119</v>
      </c>
    </row>
    <row r="1007" spans="1:9" x14ac:dyDescent="0.35">
      <c r="A1007" s="108" t="str">
        <f t="shared" si="30"/>
        <v>23</v>
      </c>
      <c r="B1007" s="105">
        <v>23</v>
      </c>
      <c r="C1007" s="105" t="s">
        <v>4056</v>
      </c>
      <c r="D1007" s="107" t="s">
        <v>1076</v>
      </c>
      <c r="E1007" s="106" t="s">
        <v>4120</v>
      </c>
      <c r="F1007" s="107" t="s">
        <v>4121</v>
      </c>
      <c r="G1007" s="106" t="s">
        <v>4120</v>
      </c>
      <c r="H1007" s="105" t="str">
        <f t="shared" si="31"/>
        <v>愛知県東海市</v>
      </c>
      <c r="I1007" t="s">
        <v>4122</v>
      </c>
    </row>
    <row r="1008" spans="1:9" x14ac:dyDescent="0.35">
      <c r="A1008" s="108" t="str">
        <f t="shared" si="30"/>
        <v>23</v>
      </c>
      <c r="B1008" s="105">
        <v>23</v>
      </c>
      <c r="C1008" s="105" t="s">
        <v>4056</v>
      </c>
      <c r="D1008" s="107" t="s">
        <v>1080</v>
      </c>
      <c r="E1008" s="106" t="s">
        <v>4123</v>
      </c>
      <c r="F1008" s="107" t="s">
        <v>4124</v>
      </c>
      <c r="G1008" s="106" t="s">
        <v>4123</v>
      </c>
      <c r="H1008" s="105" t="str">
        <f t="shared" si="31"/>
        <v>愛知県大府市</v>
      </c>
      <c r="I1008" t="s">
        <v>4125</v>
      </c>
    </row>
    <row r="1009" spans="1:9" x14ac:dyDescent="0.35">
      <c r="A1009" s="108" t="str">
        <f t="shared" si="30"/>
        <v>23</v>
      </c>
      <c r="B1009" s="105">
        <v>23</v>
      </c>
      <c r="C1009" s="105" t="s">
        <v>4056</v>
      </c>
      <c r="D1009" s="107" t="s">
        <v>1084</v>
      </c>
      <c r="E1009" s="106" t="s">
        <v>4126</v>
      </c>
      <c r="F1009" s="107" t="s">
        <v>4127</v>
      </c>
      <c r="G1009" s="106" t="s">
        <v>4126</v>
      </c>
      <c r="H1009" s="105" t="str">
        <f t="shared" si="31"/>
        <v>愛知県知多市</v>
      </c>
      <c r="I1009" t="s">
        <v>4128</v>
      </c>
    </row>
    <row r="1010" spans="1:9" x14ac:dyDescent="0.35">
      <c r="A1010" s="108" t="str">
        <f t="shared" si="30"/>
        <v>23</v>
      </c>
      <c r="B1010" s="105">
        <v>23</v>
      </c>
      <c r="C1010" s="105" t="s">
        <v>4056</v>
      </c>
      <c r="D1010" s="107" t="s">
        <v>1088</v>
      </c>
      <c r="E1010" s="106" t="s">
        <v>4129</v>
      </c>
      <c r="F1010" s="107" t="s">
        <v>4130</v>
      </c>
      <c r="G1010" s="106" t="s">
        <v>4129</v>
      </c>
      <c r="H1010" s="105" t="str">
        <f t="shared" si="31"/>
        <v>愛知県知立市</v>
      </c>
      <c r="I1010" t="s">
        <v>4131</v>
      </c>
    </row>
    <row r="1011" spans="1:9" x14ac:dyDescent="0.35">
      <c r="A1011" s="108" t="str">
        <f t="shared" si="30"/>
        <v>23</v>
      </c>
      <c r="B1011" s="105">
        <v>23</v>
      </c>
      <c r="C1011" s="105" t="s">
        <v>4056</v>
      </c>
      <c r="D1011" s="107" t="s">
        <v>1615</v>
      </c>
      <c r="E1011" s="106" t="s">
        <v>4132</v>
      </c>
      <c r="F1011" s="107" t="s">
        <v>4133</v>
      </c>
      <c r="G1011" s="106" t="s">
        <v>4132</v>
      </c>
      <c r="H1011" s="105" t="str">
        <f t="shared" si="31"/>
        <v>愛知県尾張旭市</v>
      </c>
      <c r="I1011" t="s">
        <v>4134</v>
      </c>
    </row>
    <row r="1012" spans="1:9" x14ac:dyDescent="0.35">
      <c r="A1012" s="108" t="str">
        <f t="shared" si="30"/>
        <v>23</v>
      </c>
      <c r="B1012" s="105">
        <v>23</v>
      </c>
      <c r="C1012" s="105" t="s">
        <v>4056</v>
      </c>
      <c r="D1012" s="107" t="s">
        <v>1092</v>
      </c>
      <c r="E1012" s="106" t="s">
        <v>4135</v>
      </c>
      <c r="F1012" s="107" t="s">
        <v>4136</v>
      </c>
      <c r="G1012" s="106" t="s">
        <v>4135</v>
      </c>
      <c r="H1012" s="105" t="str">
        <f t="shared" si="31"/>
        <v>愛知県高浜市</v>
      </c>
      <c r="I1012" t="s">
        <v>4137</v>
      </c>
    </row>
    <row r="1013" spans="1:9" x14ac:dyDescent="0.35">
      <c r="A1013" s="108" t="str">
        <f t="shared" si="30"/>
        <v>23</v>
      </c>
      <c r="B1013" s="105">
        <v>23</v>
      </c>
      <c r="C1013" s="105" t="s">
        <v>4056</v>
      </c>
      <c r="D1013" s="107" t="s">
        <v>1096</v>
      </c>
      <c r="E1013" s="106" t="s">
        <v>4138</v>
      </c>
      <c r="F1013" s="107" t="s">
        <v>4139</v>
      </c>
      <c r="G1013" s="106" t="s">
        <v>4138</v>
      </c>
      <c r="H1013" s="105" t="str">
        <f t="shared" si="31"/>
        <v>愛知県岩倉市</v>
      </c>
      <c r="I1013" t="s">
        <v>4140</v>
      </c>
    </row>
    <row r="1014" spans="1:9" x14ac:dyDescent="0.35">
      <c r="A1014" s="108" t="str">
        <f t="shared" si="30"/>
        <v>23</v>
      </c>
      <c r="B1014" s="105">
        <v>23</v>
      </c>
      <c r="C1014" s="105" t="s">
        <v>4056</v>
      </c>
      <c r="D1014" s="107" t="s">
        <v>1100</v>
      </c>
      <c r="E1014" s="106" t="s">
        <v>4141</v>
      </c>
      <c r="F1014" s="107" t="s">
        <v>4142</v>
      </c>
      <c r="G1014" s="106" t="s">
        <v>4141</v>
      </c>
      <c r="H1014" s="105" t="str">
        <f t="shared" si="31"/>
        <v>愛知県豊明市</v>
      </c>
      <c r="I1014" t="s">
        <v>4143</v>
      </c>
    </row>
    <row r="1015" spans="1:9" x14ac:dyDescent="0.35">
      <c r="A1015" s="108" t="str">
        <f t="shared" si="30"/>
        <v>23</v>
      </c>
      <c r="B1015" s="105">
        <v>23</v>
      </c>
      <c r="C1015" s="105" t="s">
        <v>4056</v>
      </c>
      <c r="D1015" s="107" t="s">
        <v>1104</v>
      </c>
      <c r="E1015" s="106" t="s">
        <v>4144</v>
      </c>
      <c r="F1015" s="107" t="s">
        <v>4145</v>
      </c>
      <c r="G1015" s="106" t="s">
        <v>4144</v>
      </c>
      <c r="H1015" s="105" t="str">
        <f t="shared" si="31"/>
        <v>愛知県東郷町</v>
      </c>
      <c r="I1015" t="s">
        <v>4146</v>
      </c>
    </row>
    <row r="1016" spans="1:9" x14ac:dyDescent="0.35">
      <c r="A1016" s="108" t="str">
        <f t="shared" si="30"/>
        <v>23</v>
      </c>
      <c r="B1016" s="105">
        <v>23</v>
      </c>
      <c r="C1016" s="105" t="s">
        <v>4056</v>
      </c>
      <c r="D1016" s="107" t="s">
        <v>1619</v>
      </c>
      <c r="E1016" s="106" t="s">
        <v>4147</v>
      </c>
      <c r="F1016" s="107" t="s">
        <v>4148</v>
      </c>
      <c r="G1016" s="106" t="s">
        <v>4147</v>
      </c>
      <c r="H1016" s="105" t="str">
        <f t="shared" si="31"/>
        <v>愛知県日進市</v>
      </c>
      <c r="I1016" t="s">
        <v>4149</v>
      </c>
    </row>
    <row r="1017" spans="1:9" x14ac:dyDescent="0.35">
      <c r="A1017" s="108" t="str">
        <f t="shared" si="30"/>
        <v>23</v>
      </c>
      <c r="B1017" s="105">
        <v>23</v>
      </c>
      <c r="C1017" s="105" t="s">
        <v>4056</v>
      </c>
      <c r="D1017" s="107" t="s">
        <v>1108</v>
      </c>
      <c r="E1017" s="106" t="s">
        <v>4150</v>
      </c>
      <c r="F1017" s="107" t="s">
        <v>4151</v>
      </c>
      <c r="G1017" s="106" t="s">
        <v>4150</v>
      </c>
      <c r="H1017" s="105" t="str">
        <f t="shared" si="31"/>
        <v>愛知県長久手市</v>
      </c>
      <c r="I1017" t="s">
        <v>4152</v>
      </c>
    </row>
    <row r="1018" spans="1:9" x14ac:dyDescent="0.35">
      <c r="A1018" s="108" t="str">
        <f t="shared" si="30"/>
        <v>23</v>
      </c>
      <c r="B1018" s="105">
        <v>23</v>
      </c>
      <c r="C1018" s="105" t="s">
        <v>4056</v>
      </c>
      <c r="D1018" s="107" t="s">
        <v>1116</v>
      </c>
      <c r="E1018" s="106" t="s">
        <v>4153</v>
      </c>
      <c r="F1018" s="107" t="s">
        <v>4154</v>
      </c>
      <c r="G1018" s="106" t="s">
        <v>4153</v>
      </c>
      <c r="H1018" s="105" t="str">
        <f t="shared" si="31"/>
        <v>愛知県豊山町</v>
      </c>
      <c r="I1018" t="s">
        <v>4155</v>
      </c>
    </row>
    <row r="1019" spans="1:9" x14ac:dyDescent="0.35">
      <c r="A1019" s="108" t="str">
        <f t="shared" si="30"/>
        <v>23</v>
      </c>
      <c r="B1019" s="105">
        <v>23</v>
      </c>
      <c r="C1019" s="105" t="s">
        <v>4056</v>
      </c>
      <c r="D1019" s="107" t="s">
        <v>1132</v>
      </c>
      <c r="E1019" s="106" t="s">
        <v>4156</v>
      </c>
      <c r="F1019" s="107" t="s">
        <v>4157</v>
      </c>
      <c r="G1019" s="106" t="s">
        <v>4156</v>
      </c>
      <c r="H1019" s="105" t="str">
        <f t="shared" si="31"/>
        <v>愛知県大口町</v>
      </c>
      <c r="I1019" t="s">
        <v>4158</v>
      </c>
    </row>
    <row r="1020" spans="1:9" x14ac:dyDescent="0.35">
      <c r="A1020" s="108" t="str">
        <f t="shared" si="30"/>
        <v>23</v>
      </c>
      <c r="B1020" s="105">
        <v>23</v>
      </c>
      <c r="C1020" s="105" t="s">
        <v>4056</v>
      </c>
      <c r="D1020" s="107" t="s">
        <v>1136</v>
      </c>
      <c r="E1020" s="106" t="s">
        <v>4159</v>
      </c>
      <c r="F1020" s="107" t="s">
        <v>4160</v>
      </c>
      <c r="G1020" s="106" t="s">
        <v>4159</v>
      </c>
      <c r="H1020" s="105" t="str">
        <f t="shared" si="31"/>
        <v>愛知県扶桑町</v>
      </c>
      <c r="I1020" t="s">
        <v>4161</v>
      </c>
    </row>
    <row r="1021" spans="1:9" x14ac:dyDescent="0.35">
      <c r="A1021" s="108" t="str">
        <f t="shared" si="30"/>
        <v>23</v>
      </c>
      <c r="B1021" s="105">
        <v>23</v>
      </c>
      <c r="C1021" s="105" t="s">
        <v>4056</v>
      </c>
      <c r="D1021" s="107" t="s">
        <v>1779</v>
      </c>
      <c r="E1021" s="106" t="s">
        <v>4162</v>
      </c>
      <c r="F1021" s="107" t="s">
        <v>4163</v>
      </c>
      <c r="G1021" s="106" t="s">
        <v>4162</v>
      </c>
      <c r="H1021" s="105" t="str">
        <f t="shared" si="31"/>
        <v>愛知県大治町</v>
      </c>
      <c r="I1021" t="s">
        <v>4164</v>
      </c>
    </row>
    <row r="1022" spans="1:9" x14ac:dyDescent="0.35">
      <c r="A1022" s="108" t="str">
        <f t="shared" si="30"/>
        <v>23</v>
      </c>
      <c r="B1022" s="105">
        <v>23</v>
      </c>
      <c r="C1022" s="105" t="s">
        <v>4056</v>
      </c>
      <c r="D1022" s="107" t="s">
        <v>1649</v>
      </c>
      <c r="E1022" s="106" t="s">
        <v>4165</v>
      </c>
      <c r="F1022" s="107" t="s">
        <v>4166</v>
      </c>
      <c r="G1022" s="106" t="s">
        <v>4165</v>
      </c>
      <c r="H1022" s="105" t="str">
        <f t="shared" si="31"/>
        <v>愛知県蟹江町</v>
      </c>
      <c r="I1022" t="s">
        <v>4167</v>
      </c>
    </row>
    <row r="1023" spans="1:9" x14ac:dyDescent="0.35">
      <c r="A1023" s="108" t="str">
        <f t="shared" si="30"/>
        <v>23</v>
      </c>
      <c r="B1023" s="105">
        <v>23</v>
      </c>
      <c r="C1023" s="105" t="s">
        <v>4056</v>
      </c>
      <c r="D1023" s="107" t="s">
        <v>2577</v>
      </c>
      <c r="E1023" s="106" t="s">
        <v>4168</v>
      </c>
      <c r="F1023" s="107" t="s">
        <v>4169</v>
      </c>
      <c r="G1023" s="106" t="s">
        <v>4168</v>
      </c>
      <c r="H1023" s="105" t="str">
        <f t="shared" si="31"/>
        <v>愛知県飛島村</v>
      </c>
      <c r="I1023" t="s">
        <v>4170</v>
      </c>
    </row>
    <row r="1024" spans="1:9" x14ac:dyDescent="0.35">
      <c r="A1024" s="108" t="str">
        <f t="shared" si="30"/>
        <v>23</v>
      </c>
      <c r="B1024" s="105">
        <v>23</v>
      </c>
      <c r="C1024" s="105" t="s">
        <v>4056</v>
      </c>
      <c r="D1024" s="107" t="s">
        <v>1156</v>
      </c>
      <c r="E1024" s="106" t="s">
        <v>4171</v>
      </c>
      <c r="F1024" s="107" t="s">
        <v>4172</v>
      </c>
      <c r="G1024" s="106" t="s">
        <v>4171</v>
      </c>
      <c r="H1024" s="105" t="str">
        <f t="shared" si="31"/>
        <v>愛知県弥富市</v>
      </c>
      <c r="I1024" t="s">
        <v>4173</v>
      </c>
    </row>
    <row r="1025" spans="1:9" x14ac:dyDescent="0.35">
      <c r="A1025" s="108" t="str">
        <f t="shared" si="30"/>
        <v>23</v>
      </c>
      <c r="B1025" s="105">
        <v>23</v>
      </c>
      <c r="C1025" s="105" t="s">
        <v>4056</v>
      </c>
      <c r="D1025" s="107" t="s">
        <v>1176</v>
      </c>
      <c r="E1025" s="106" t="s">
        <v>4174</v>
      </c>
      <c r="F1025" s="107" t="s">
        <v>4175</v>
      </c>
      <c r="G1025" s="106" t="s">
        <v>4174</v>
      </c>
      <c r="H1025" s="105" t="str">
        <f t="shared" si="31"/>
        <v>愛知県阿久比町</v>
      </c>
      <c r="I1025" t="s">
        <v>4176</v>
      </c>
    </row>
    <row r="1026" spans="1:9" x14ac:dyDescent="0.35">
      <c r="A1026" s="108" t="str">
        <f t="shared" ref="A1026:A1089" si="32">MID(B1026+100,2,2)</f>
        <v>23</v>
      </c>
      <c r="B1026" s="105">
        <v>23</v>
      </c>
      <c r="C1026" s="105" t="s">
        <v>4056</v>
      </c>
      <c r="D1026" s="107" t="s">
        <v>1180</v>
      </c>
      <c r="E1026" s="106" t="s">
        <v>4177</v>
      </c>
      <c r="F1026" s="107" t="s">
        <v>4178</v>
      </c>
      <c r="G1026" s="106" t="s">
        <v>4177</v>
      </c>
      <c r="H1026" s="105" t="str">
        <f t="shared" ref="H1026:H1089" si="33">C1026&amp;E1026</f>
        <v>愛知県東浦町</v>
      </c>
      <c r="I1026" t="s">
        <v>4179</v>
      </c>
    </row>
    <row r="1027" spans="1:9" x14ac:dyDescent="0.35">
      <c r="A1027" s="108" t="str">
        <f t="shared" si="32"/>
        <v>23</v>
      </c>
      <c r="B1027" s="105">
        <v>23</v>
      </c>
      <c r="C1027" s="105" t="s">
        <v>4056</v>
      </c>
      <c r="D1027" s="107" t="s">
        <v>1671</v>
      </c>
      <c r="E1027" s="106" t="s">
        <v>4180</v>
      </c>
      <c r="F1027" s="107" t="s">
        <v>4181</v>
      </c>
      <c r="G1027" s="106" t="s">
        <v>4180</v>
      </c>
      <c r="H1027" s="105" t="str">
        <f t="shared" si="33"/>
        <v>愛知県南知多町</v>
      </c>
      <c r="I1027" t="s">
        <v>4182</v>
      </c>
    </row>
    <row r="1028" spans="1:9" x14ac:dyDescent="0.35">
      <c r="A1028" s="108" t="str">
        <f t="shared" si="32"/>
        <v>23</v>
      </c>
      <c r="B1028" s="105">
        <v>23</v>
      </c>
      <c r="C1028" s="105" t="s">
        <v>4056</v>
      </c>
      <c r="D1028" s="107" t="s">
        <v>2762</v>
      </c>
      <c r="E1028" s="106" t="s">
        <v>3468</v>
      </c>
      <c r="F1028" s="107" t="s">
        <v>4183</v>
      </c>
      <c r="G1028" s="106" t="s">
        <v>3468</v>
      </c>
      <c r="H1028" s="105" t="str">
        <f t="shared" si="33"/>
        <v>愛知県美浜町</v>
      </c>
      <c r="I1028" t="s">
        <v>4184</v>
      </c>
    </row>
    <row r="1029" spans="1:9" x14ac:dyDescent="0.35">
      <c r="A1029" s="108" t="str">
        <f t="shared" si="32"/>
        <v>23</v>
      </c>
      <c r="B1029" s="105">
        <v>23</v>
      </c>
      <c r="C1029" s="105" t="s">
        <v>4056</v>
      </c>
      <c r="D1029" s="107" t="s">
        <v>1184</v>
      </c>
      <c r="E1029" s="106" t="s">
        <v>4185</v>
      </c>
      <c r="F1029" s="107" t="s">
        <v>4186</v>
      </c>
      <c r="G1029" s="106" t="s">
        <v>4185</v>
      </c>
      <c r="H1029" s="105" t="str">
        <f t="shared" si="33"/>
        <v>愛知県武豊町</v>
      </c>
      <c r="I1029" t="s">
        <v>4187</v>
      </c>
    </row>
    <row r="1030" spans="1:9" x14ac:dyDescent="0.35">
      <c r="A1030" s="108" t="str">
        <f t="shared" si="32"/>
        <v>23</v>
      </c>
      <c r="B1030" s="105">
        <v>23</v>
      </c>
      <c r="C1030" s="105" t="s">
        <v>4056</v>
      </c>
      <c r="D1030" s="107" t="s">
        <v>2586</v>
      </c>
      <c r="E1030" s="106" t="s">
        <v>4188</v>
      </c>
      <c r="F1030" s="107" t="s">
        <v>4189</v>
      </c>
      <c r="G1030" s="106" t="s">
        <v>4188</v>
      </c>
      <c r="H1030" s="105" t="str">
        <f t="shared" si="33"/>
        <v>愛知県幸田町</v>
      </c>
      <c r="I1030" t="s">
        <v>4190</v>
      </c>
    </row>
    <row r="1031" spans="1:9" x14ac:dyDescent="0.35">
      <c r="A1031" s="108" t="str">
        <f t="shared" si="32"/>
        <v>23</v>
      </c>
      <c r="B1031" s="105">
        <v>23</v>
      </c>
      <c r="C1031" s="105" t="s">
        <v>4056</v>
      </c>
      <c r="D1031" s="107" t="s">
        <v>1888</v>
      </c>
      <c r="E1031" s="106" t="s">
        <v>4191</v>
      </c>
      <c r="F1031" s="107" t="s">
        <v>4192</v>
      </c>
      <c r="G1031" s="106" t="s">
        <v>4191</v>
      </c>
      <c r="H1031" s="105" t="str">
        <f t="shared" si="33"/>
        <v>愛知県みよし市</v>
      </c>
      <c r="I1031" t="s">
        <v>4193</v>
      </c>
    </row>
    <row r="1032" spans="1:9" x14ac:dyDescent="0.35">
      <c r="A1032" s="108" t="str">
        <f t="shared" si="32"/>
        <v>23</v>
      </c>
      <c r="B1032" s="105">
        <v>23</v>
      </c>
      <c r="C1032" s="105" t="s">
        <v>4056</v>
      </c>
      <c r="D1032" s="107" t="s">
        <v>1966</v>
      </c>
      <c r="E1032" s="106" t="s">
        <v>4194</v>
      </c>
      <c r="F1032" s="107" t="s">
        <v>4195</v>
      </c>
      <c r="G1032" s="106" t="s">
        <v>4194</v>
      </c>
      <c r="H1032" s="105" t="str">
        <f t="shared" si="33"/>
        <v>愛知県設楽町</v>
      </c>
      <c r="I1032" t="s">
        <v>4196</v>
      </c>
    </row>
    <row r="1033" spans="1:9" x14ac:dyDescent="0.35">
      <c r="A1033" s="108" t="str">
        <f t="shared" si="32"/>
        <v>23</v>
      </c>
      <c r="B1033" s="105">
        <v>23</v>
      </c>
      <c r="C1033" s="105" t="s">
        <v>4056</v>
      </c>
      <c r="D1033" s="107" t="s">
        <v>1892</v>
      </c>
      <c r="E1033" s="106" t="s">
        <v>4197</v>
      </c>
      <c r="F1033" s="107" t="s">
        <v>4198</v>
      </c>
      <c r="G1033" s="106" t="s">
        <v>4197</v>
      </c>
      <c r="H1033" s="105" t="str">
        <f t="shared" si="33"/>
        <v>愛知県東栄町</v>
      </c>
      <c r="I1033" t="s">
        <v>4199</v>
      </c>
    </row>
    <row r="1034" spans="1:9" x14ac:dyDescent="0.35">
      <c r="A1034" s="108" t="str">
        <f t="shared" si="32"/>
        <v>23</v>
      </c>
      <c r="B1034" s="105">
        <v>23</v>
      </c>
      <c r="C1034" s="105" t="s">
        <v>4056</v>
      </c>
      <c r="D1034" s="107" t="s">
        <v>1896</v>
      </c>
      <c r="E1034" s="106" t="s">
        <v>4200</v>
      </c>
      <c r="F1034" s="107" t="s">
        <v>4201</v>
      </c>
      <c r="G1034" s="106" t="s">
        <v>4200</v>
      </c>
      <c r="H1034" s="105" t="str">
        <f t="shared" si="33"/>
        <v>愛知県豊根村</v>
      </c>
      <c r="I1034" t="s">
        <v>4202</v>
      </c>
    </row>
    <row r="1035" spans="1:9" x14ac:dyDescent="0.35">
      <c r="A1035" s="108" t="str">
        <f t="shared" si="32"/>
        <v>23</v>
      </c>
      <c r="B1035" s="105">
        <v>23</v>
      </c>
      <c r="C1035" s="105" t="s">
        <v>4056</v>
      </c>
      <c r="D1035" s="107" t="s">
        <v>2264</v>
      </c>
      <c r="E1035" s="106" t="s">
        <v>4203</v>
      </c>
      <c r="F1035" s="107" t="s">
        <v>4204</v>
      </c>
      <c r="G1035" s="106" t="s">
        <v>4203</v>
      </c>
      <c r="H1035" s="105" t="str">
        <f t="shared" si="33"/>
        <v>愛知県田原市</v>
      </c>
      <c r="I1035" t="s">
        <v>4205</v>
      </c>
    </row>
    <row r="1036" spans="1:9" x14ac:dyDescent="0.35">
      <c r="A1036" s="108" t="str">
        <f t="shared" si="32"/>
        <v>23</v>
      </c>
      <c r="B1036" s="105">
        <v>23</v>
      </c>
      <c r="C1036" s="105" t="s">
        <v>4056</v>
      </c>
      <c r="D1036" s="107" t="s">
        <v>2371</v>
      </c>
      <c r="E1036" s="106" t="s">
        <v>4206</v>
      </c>
      <c r="F1036" s="107" t="s">
        <v>4207</v>
      </c>
      <c r="G1036" s="106" t="s">
        <v>4206</v>
      </c>
      <c r="H1036" s="105" t="str">
        <f t="shared" si="33"/>
        <v>愛知県愛西市</v>
      </c>
      <c r="I1036" t="s">
        <v>4208</v>
      </c>
    </row>
    <row r="1037" spans="1:9" x14ac:dyDescent="0.35">
      <c r="A1037" s="108" t="str">
        <f t="shared" si="32"/>
        <v>23</v>
      </c>
      <c r="B1037" s="105">
        <v>23</v>
      </c>
      <c r="C1037" s="105" t="s">
        <v>4056</v>
      </c>
      <c r="D1037" s="107" t="s">
        <v>1212</v>
      </c>
      <c r="E1037" s="106" t="s">
        <v>4209</v>
      </c>
      <c r="F1037" s="107" t="s">
        <v>4210</v>
      </c>
      <c r="G1037" s="106" t="s">
        <v>4209</v>
      </c>
      <c r="H1037" s="105" t="str">
        <f t="shared" si="33"/>
        <v>愛知県清須市</v>
      </c>
      <c r="I1037" t="s">
        <v>4211</v>
      </c>
    </row>
    <row r="1038" spans="1:9" x14ac:dyDescent="0.35">
      <c r="A1038" s="108" t="str">
        <f t="shared" si="32"/>
        <v>23</v>
      </c>
      <c r="B1038" s="105">
        <v>23</v>
      </c>
      <c r="C1038" s="105" t="s">
        <v>4056</v>
      </c>
      <c r="D1038" s="107" t="s">
        <v>1216</v>
      </c>
      <c r="E1038" s="106" t="s">
        <v>4212</v>
      </c>
      <c r="F1038" s="107" t="s">
        <v>4213</v>
      </c>
      <c r="G1038" s="106" t="s">
        <v>4212</v>
      </c>
      <c r="H1038" s="105" t="str">
        <f t="shared" si="33"/>
        <v>愛知県北名古屋市</v>
      </c>
      <c r="I1038" t="s">
        <v>4214</v>
      </c>
    </row>
    <row r="1039" spans="1:9" x14ac:dyDescent="0.35">
      <c r="A1039" s="108" t="str">
        <f t="shared" si="32"/>
        <v>23</v>
      </c>
      <c r="B1039" s="105">
        <v>23</v>
      </c>
      <c r="C1039" s="105" t="s">
        <v>4056</v>
      </c>
      <c r="D1039" s="107" t="s">
        <v>1220</v>
      </c>
      <c r="E1039" s="106" t="s">
        <v>4215</v>
      </c>
      <c r="F1039" s="107" t="s">
        <v>4216</v>
      </c>
      <c r="G1039" s="106" t="s">
        <v>4215</v>
      </c>
      <c r="H1039" s="105" t="str">
        <f t="shared" si="33"/>
        <v>愛知県あま市</v>
      </c>
      <c r="I1039" t="s">
        <v>4217</v>
      </c>
    </row>
    <row r="1040" spans="1:9" x14ac:dyDescent="0.35">
      <c r="A1040" s="108" t="str">
        <f t="shared" si="32"/>
        <v>24</v>
      </c>
      <c r="B1040" s="105">
        <v>24</v>
      </c>
      <c r="C1040" s="105" t="s">
        <v>4218</v>
      </c>
      <c r="D1040" s="107" t="s">
        <v>988</v>
      </c>
      <c r="E1040" s="106" t="s">
        <v>4219</v>
      </c>
      <c r="F1040" s="107" t="s">
        <v>4220</v>
      </c>
      <c r="G1040" s="106" t="s">
        <v>4219</v>
      </c>
      <c r="H1040" s="105" t="str">
        <f t="shared" si="33"/>
        <v>三重県津市</v>
      </c>
      <c r="I1040" t="s">
        <v>4221</v>
      </c>
    </row>
    <row r="1041" spans="1:9" x14ac:dyDescent="0.35">
      <c r="A1041" s="108" t="str">
        <f t="shared" si="32"/>
        <v>24</v>
      </c>
      <c r="B1041" s="105">
        <v>24</v>
      </c>
      <c r="C1041" s="105" t="s">
        <v>4218</v>
      </c>
      <c r="D1041" s="107" t="s">
        <v>992</v>
      </c>
      <c r="E1041" s="106" t="s">
        <v>4222</v>
      </c>
      <c r="F1041" s="107" t="s">
        <v>4223</v>
      </c>
      <c r="G1041" s="106" t="s">
        <v>4222</v>
      </c>
      <c r="H1041" s="105" t="str">
        <f t="shared" si="33"/>
        <v>三重県四日市市</v>
      </c>
      <c r="I1041" t="s">
        <v>4224</v>
      </c>
    </row>
    <row r="1042" spans="1:9" x14ac:dyDescent="0.35">
      <c r="A1042" s="108" t="str">
        <f t="shared" si="32"/>
        <v>24</v>
      </c>
      <c r="B1042" s="105">
        <v>24</v>
      </c>
      <c r="C1042" s="105" t="s">
        <v>4218</v>
      </c>
      <c r="D1042" s="107" t="s">
        <v>996</v>
      </c>
      <c r="E1042" s="106" t="s">
        <v>4225</v>
      </c>
      <c r="F1042" s="107" t="s">
        <v>4226</v>
      </c>
      <c r="G1042" s="106" t="s">
        <v>4225</v>
      </c>
      <c r="H1042" s="105" t="str">
        <f t="shared" si="33"/>
        <v>三重県伊勢市</v>
      </c>
      <c r="I1042" t="s">
        <v>4227</v>
      </c>
    </row>
    <row r="1043" spans="1:9" x14ac:dyDescent="0.35">
      <c r="A1043" s="108" t="str">
        <f t="shared" si="32"/>
        <v>24</v>
      </c>
      <c r="B1043" s="105">
        <v>24</v>
      </c>
      <c r="C1043" s="105" t="s">
        <v>4218</v>
      </c>
      <c r="D1043" s="107" t="s">
        <v>1000</v>
      </c>
      <c r="E1043" s="106" t="s">
        <v>4228</v>
      </c>
      <c r="F1043" s="107" t="s">
        <v>4229</v>
      </c>
      <c r="G1043" s="106" t="s">
        <v>4228</v>
      </c>
      <c r="H1043" s="105" t="str">
        <f t="shared" si="33"/>
        <v>三重県松阪市</v>
      </c>
      <c r="I1043" t="s">
        <v>4230</v>
      </c>
    </row>
    <row r="1044" spans="1:9" x14ac:dyDescent="0.35">
      <c r="A1044" s="108" t="str">
        <f t="shared" si="32"/>
        <v>24</v>
      </c>
      <c r="B1044" s="105">
        <v>24</v>
      </c>
      <c r="C1044" s="105" t="s">
        <v>4218</v>
      </c>
      <c r="D1044" s="107" t="s">
        <v>1004</v>
      </c>
      <c r="E1044" s="106" t="s">
        <v>4231</v>
      </c>
      <c r="F1044" s="107" t="s">
        <v>4232</v>
      </c>
      <c r="G1044" s="106" t="s">
        <v>4231</v>
      </c>
      <c r="H1044" s="105" t="str">
        <f t="shared" si="33"/>
        <v>三重県桑名市</v>
      </c>
      <c r="I1044" t="s">
        <v>4233</v>
      </c>
    </row>
    <row r="1045" spans="1:9" x14ac:dyDescent="0.35">
      <c r="A1045" s="108" t="str">
        <f t="shared" si="32"/>
        <v>24</v>
      </c>
      <c r="B1045" s="105">
        <v>24</v>
      </c>
      <c r="C1045" s="105" t="s">
        <v>4218</v>
      </c>
      <c r="D1045" s="107" t="s">
        <v>1012</v>
      </c>
      <c r="E1045" s="106" t="s">
        <v>4234</v>
      </c>
      <c r="F1045" s="107" t="s">
        <v>4235</v>
      </c>
      <c r="G1045" s="106" t="s">
        <v>4234</v>
      </c>
      <c r="H1045" s="105" t="str">
        <f t="shared" si="33"/>
        <v>三重県鈴鹿市</v>
      </c>
      <c r="I1045" t="s">
        <v>4236</v>
      </c>
    </row>
    <row r="1046" spans="1:9" x14ac:dyDescent="0.35">
      <c r="A1046" s="108" t="str">
        <f t="shared" si="32"/>
        <v>24</v>
      </c>
      <c r="B1046" s="105">
        <v>24</v>
      </c>
      <c r="C1046" s="105" t="s">
        <v>4218</v>
      </c>
      <c r="D1046" s="107" t="s">
        <v>1016</v>
      </c>
      <c r="E1046" s="106" t="s">
        <v>4237</v>
      </c>
      <c r="F1046" s="107" t="s">
        <v>4238</v>
      </c>
      <c r="G1046" s="106" t="s">
        <v>4237</v>
      </c>
      <c r="H1046" s="105" t="str">
        <f t="shared" si="33"/>
        <v>三重県名張市</v>
      </c>
      <c r="I1046" t="s">
        <v>4239</v>
      </c>
    </row>
    <row r="1047" spans="1:9" x14ac:dyDescent="0.35">
      <c r="A1047" s="108" t="str">
        <f t="shared" si="32"/>
        <v>24</v>
      </c>
      <c r="B1047" s="105">
        <v>24</v>
      </c>
      <c r="C1047" s="105" t="s">
        <v>4218</v>
      </c>
      <c r="D1047" s="107" t="s">
        <v>1020</v>
      </c>
      <c r="E1047" s="106" t="s">
        <v>4240</v>
      </c>
      <c r="F1047" s="107" t="s">
        <v>4241</v>
      </c>
      <c r="G1047" s="106" t="s">
        <v>4240</v>
      </c>
      <c r="H1047" s="105" t="str">
        <f t="shared" si="33"/>
        <v>三重県尾鷲市</v>
      </c>
      <c r="I1047" t="s">
        <v>4242</v>
      </c>
    </row>
    <row r="1048" spans="1:9" x14ac:dyDescent="0.35">
      <c r="A1048" s="108" t="str">
        <f t="shared" si="32"/>
        <v>24</v>
      </c>
      <c r="B1048" s="105">
        <v>24</v>
      </c>
      <c r="C1048" s="105" t="s">
        <v>4218</v>
      </c>
      <c r="D1048" s="107" t="s">
        <v>1024</v>
      </c>
      <c r="E1048" s="106" t="s">
        <v>4243</v>
      </c>
      <c r="F1048" s="107" t="s">
        <v>4244</v>
      </c>
      <c r="G1048" s="106" t="s">
        <v>4243</v>
      </c>
      <c r="H1048" s="105" t="str">
        <f t="shared" si="33"/>
        <v>三重県亀山市</v>
      </c>
      <c r="I1048" t="s">
        <v>4245</v>
      </c>
    </row>
    <row r="1049" spans="1:9" x14ac:dyDescent="0.35">
      <c r="A1049" s="108" t="str">
        <f t="shared" si="32"/>
        <v>24</v>
      </c>
      <c r="B1049" s="105">
        <v>24</v>
      </c>
      <c r="C1049" s="105" t="s">
        <v>4218</v>
      </c>
      <c r="D1049" s="107" t="s">
        <v>1028</v>
      </c>
      <c r="E1049" s="106" t="s">
        <v>4246</v>
      </c>
      <c r="F1049" s="107" t="s">
        <v>4247</v>
      </c>
      <c r="G1049" s="106" t="s">
        <v>4246</v>
      </c>
      <c r="H1049" s="105" t="str">
        <f t="shared" si="33"/>
        <v>三重県鳥羽市</v>
      </c>
      <c r="I1049" t="s">
        <v>4248</v>
      </c>
    </row>
    <row r="1050" spans="1:9" x14ac:dyDescent="0.35">
      <c r="A1050" s="108" t="str">
        <f t="shared" si="32"/>
        <v>24</v>
      </c>
      <c r="B1050" s="105">
        <v>24</v>
      </c>
      <c r="C1050" s="105" t="s">
        <v>4218</v>
      </c>
      <c r="D1050" s="107" t="s">
        <v>1032</v>
      </c>
      <c r="E1050" s="106" t="s">
        <v>4249</v>
      </c>
      <c r="F1050" s="107" t="s">
        <v>4250</v>
      </c>
      <c r="G1050" s="106" t="s">
        <v>4249</v>
      </c>
      <c r="H1050" s="105" t="str">
        <f t="shared" si="33"/>
        <v>三重県熊野市</v>
      </c>
      <c r="I1050" t="s">
        <v>4251</v>
      </c>
    </row>
    <row r="1051" spans="1:9" x14ac:dyDescent="0.35">
      <c r="A1051" s="108" t="str">
        <f t="shared" si="32"/>
        <v>24</v>
      </c>
      <c r="B1051" s="105">
        <v>24</v>
      </c>
      <c r="C1051" s="105" t="s">
        <v>4218</v>
      </c>
      <c r="D1051" s="107" t="s">
        <v>1048</v>
      </c>
      <c r="E1051" s="106" t="s">
        <v>4252</v>
      </c>
      <c r="F1051" s="107" t="s">
        <v>4253</v>
      </c>
      <c r="G1051" s="106" t="s">
        <v>4252</v>
      </c>
      <c r="H1051" s="105" t="str">
        <f t="shared" si="33"/>
        <v>三重県木曽岬町</v>
      </c>
      <c r="I1051" t="s">
        <v>4254</v>
      </c>
    </row>
    <row r="1052" spans="1:9" x14ac:dyDescent="0.35">
      <c r="A1052" s="108" t="str">
        <f t="shared" si="32"/>
        <v>24</v>
      </c>
      <c r="B1052" s="105">
        <v>24</v>
      </c>
      <c r="C1052" s="105" t="s">
        <v>4218</v>
      </c>
      <c r="D1052" s="107" t="s">
        <v>1060</v>
      </c>
      <c r="E1052" s="106" t="s">
        <v>4255</v>
      </c>
      <c r="F1052" s="107" t="s">
        <v>4256</v>
      </c>
      <c r="G1052" s="106" t="s">
        <v>4255</v>
      </c>
      <c r="H1052" s="105" t="str">
        <f t="shared" si="33"/>
        <v>三重県東員町</v>
      </c>
      <c r="I1052" t="s">
        <v>4257</v>
      </c>
    </row>
    <row r="1053" spans="1:9" x14ac:dyDescent="0.35">
      <c r="A1053" s="108" t="str">
        <f t="shared" si="32"/>
        <v>24</v>
      </c>
      <c r="B1053" s="105">
        <v>24</v>
      </c>
      <c r="C1053" s="105" t="s">
        <v>4218</v>
      </c>
      <c r="D1053" s="107" t="s">
        <v>1072</v>
      </c>
      <c r="E1053" s="106" t="s">
        <v>4258</v>
      </c>
      <c r="F1053" s="107" t="s">
        <v>4259</v>
      </c>
      <c r="G1053" s="106" t="s">
        <v>4258</v>
      </c>
      <c r="H1053" s="105" t="str">
        <f t="shared" si="33"/>
        <v>三重県菰野町</v>
      </c>
      <c r="I1053" t="s">
        <v>4260</v>
      </c>
    </row>
    <row r="1054" spans="1:9" x14ac:dyDescent="0.35">
      <c r="A1054" s="108" t="str">
        <f t="shared" si="32"/>
        <v>24</v>
      </c>
      <c r="B1054" s="105">
        <v>24</v>
      </c>
      <c r="C1054" s="105" t="s">
        <v>4218</v>
      </c>
      <c r="D1054" s="107" t="s">
        <v>1080</v>
      </c>
      <c r="E1054" s="106" t="s">
        <v>2047</v>
      </c>
      <c r="F1054" s="107" t="s">
        <v>4261</v>
      </c>
      <c r="G1054" s="106" t="s">
        <v>2047</v>
      </c>
      <c r="H1054" s="105" t="str">
        <f t="shared" si="33"/>
        <v>三重県朝日町</v>
      </c>
      <c r="I1054" t="s">
        <v>4262</v>
      </c>
    </row>
    <row r="1055" spans="1:9" x14ac:dyDescent="0.35">
      <c r="A1055" s="108" t="str">
        <f t="shared" si="32"/>
        <v>24</v>
      </c>
      <c r="B1055" s="105">
        <v>24</v>
      </c>
      <c r="C1055" s="105" t="s">
        <v>4218</v>
      </c>
      <c r="D1055" s="107" t="s">
        <v>1084</v>
      </c>
      <c r="E1055" s="106" t="s">
        <v>4263</v>
      </c>
      <c r="F1055" s="107" t="s">
        <v>4264</v>
      </c>
      <c r="G1055" s="106" t="s">
        <v>4263</v>
      </c>
      <c r="H1055" s="105" t="str">
        <f t="shared" si="33"/>
        <v>三重県川越町</v>
      </c>
      <c r="I1055" t="s">
        <v>4265</v>
      </c>
    </row>
    <row r="1056" spans="1:9" x14ac:dyDescent="0.35">
      <c r="A1056" s="108" t="str">
        <f t="shared" si="32"/>
        <v>24</v>
      </c>
      <c r="B1056" s="105">
        <v>24</v>
      </c>
      <c r="C1056" s="105" t="s">
        <v>4218</v>
      </c>
      <c r="D1056" s="107" t="s">
        <v>1884</v>
      </c>
      <c r="E1056" s="106" t="s">
        <v>4266</v>
      </c>
      <c r="F1056" s="107" t="s">
        <v>4267</v>
      </c>
      <c r="G1056" s="106" t="s">
        <v>4266</v>
      </c>
      <c r="H1056" s="105" t="str">
        <f t="shared" si="33"/>
        <v>三重県多気町</v>
      </c>
      <c r="I1056" t="s">
        <v>4268</v>
      </c>
    </row>
    <row r="1057" spans="1:9" x14ac:dyDescent="0.35">
      <c r="A1057" s="108" t="str">
        <f t="shared" si="32"/>
        <v>24</v>
      </c>
      <c r="B1057" s="105">
        <v>24</v>
      </c>
      <c r="C1057" s="105" t="s">
        <v>4218</v>
      </c>
      <c r="D1057" s="107" t="s">
        <v>1128</v>
      </c>
      <c r="E1057" s="106" t="s">
        <v>2590</v>
      </c>
      <c r="F1057" s="107" t="s">
        <v>4269</v>
      </c>
      <c r="G1057" s="106" t="s">
        <v>2590</v>
      </c>
      <c r="H1057" s="105" t="str">
        <f t="shared" si="33"/>
        <v>三重県明和町</v>
      </c>
      <c r="I1057" t="s">
        <v>4270</v>
      </c>
    </row>
    <row r="1058" spans="1:9" x14ac:dyDescent="0.35">
      <c r="A1058" s="108" t="str">
        <f t="shared" si="32"/>
        <v>24</v>
      </c>
      <c r="B1058" s="105">
        <v>24</v>
      </c>
      <c r="C1058" s="105" t="s">
        <v>4218</v>
      </c>
      <c r="D1058" s="107" t="s">
        <v>1132</v>
      </c>
      <c r="E1058" s="106" t="s">
        <v>4271</v>
      </c>
      <c r="F1058" s="107" t="s">
        <v>4272</v>
      </c>
      <c r="G1058" s="106" t="s">
        <v>4271</v>
      </c>
      <c r="H1058" s="105" t="str">
        <f t="shared" si="33"/>
        <v>三重県大台町</v>
      </c>
      <c r="I1058" t="s">
        <v>4273</v>
      </c>
    </row>
    <row r="1059" spans="1:9" x14ac:dyDescent="0.35">
      <c r="A1059" s="108" t="str">
        <f t="shared" si="32"/>
        <v>24</v>
      </c>
      <c r="B1059" s="105">
        <v>24</v>
      </c>
      <c r="C1059" s="105" t="s">
        <v>4218</v>
      </c>
      <c r="D1059" s="107" t="s">
        <v>1144</v>
      </c>
      <c r="E1059" s="106" t="s">
        <v>4274</v>
      </c>
      <c r="F1059" s="107" t="s">
        <v>4275</v>
      </c>
      <c r="G1059" s="106" t="s">
        <v>4274</v>
      </c>
      <c r="H1059" s="105" t="str">
        <f t="shared" si="33"/>
        <v>三重県玉城町</v>
      </c>
      <c r="I1059" t="s">
        <v>4276</v>
      </c>
    </row>
    <row r="1060" spans="1:9" x14ac:dyDescent="0.35">
      <c r="A1060" s="108" t="str">
        <f t="shared" si="32"/>
        <v>24</v>
      </c>
      <c r="B1060" s="105">
        <v>24</v>
      </c>
      <c r="C1060" s="105" t="s">
        <v>4218</v>
      </c>
      <c r="D1060" s="107" t="s">
        <v>1156</v>
      </c>
      <c r="E1060" s="106" t="s">
        <v>4277</v>
      </c>
      <c r="F1060" s="107" t="s">
        <v>4278</v>
      </c>
      <c r="G1060" s="106" t="s">
        <v>4277</v>
      </c>
      <c r="H1060" s="105" t="str">
        <f t="shared" si="33"/>
        <v>三重県度会町</v>
      </c>
      <c r="I1060" t="s">
        <v>4279</v>
      </c>
    </row>
    <row r="1061" spans="1:9" x14ac:dyDescent="0.35">
      <c r="A1061" s="108" t="str">
        <f t="shared" si="32"/>
        <v>24</v>
      </c>
      <c r="B1061" s="105">
        <v>24</v>
      </c>
      <c r="C1061" s="105" t="s">
        <v>4218</v>
      </c>
      <c r="D1061" s="107" t="s">
        <v>2586</v>
      </c>
      <c r="E1061" s="106" t="s">
        <v>4280</v>
      </c>
      <c r="F1061" s="107" t="s">
        <v>4281</v>
      </c>
      <c r="G1061" s="106" t="s">
        <v>4280</v>
      </c>
      <c r="H1061" s="105" t="str">
        <f t="shared" si="33"/>
        <v>三重県御浜町</v>
      </c>
      <c r="I1061" t="s">
        <v>4282</v>
      </c>
    </row>
    <row r="1062" spans="1:9" x14ac:dyDescent="0.35">
      <c r="A1062" s="108" t="str">
        <f t="shared" si="32"/>
        <v>24</v>
      </c>
      <c r="B1062" s="105">
        <v>24</v>
      </c>
      <c r="C1062" s="105" t="s">
        <v>4218</v>
      </c>
      <c r="D1062" s="107" t="s">
        <v>1196</v>
      </c>
      <c r="E1062" s="106" t="s">
        <v>4283</v>
      </c>
      <c r="F1062" s="107" t="s">
        <v>4284</v>
      </c>
      <c r="G1062" s="106" t="s">
        <v>4283</v>
      </c>
      <c r="H1062" s="105" t="str">
        <f t="shared" si="33"/>
        <v>三重県紀宝町</v>
      </c>
      <c r="I1062" t="s">
        <v>4285</v>
      </c>
    </row>
    <row r="1063" spans="1:9" x14ac:dyDescent="0.35">
      <c r="A1063" s="108" t="str">
        <f t="shared" si="32"/>
        <v>24</v>
      </c>
      <c r="B1063" s="105">
        <v>24</v>
      </c>
      <c r="C1063" s="105" t="s">
        <v>4218</v>
      </c>
      <c r="D1063" s="107" t="s">
        <v>1685</v>
      </c>
      <c r="E1063" s="106" t="s">
        <v>4286</v>
      </c>
      <c r="F1063" s="107" t="s">
        <v>4287</v>
      </c>
      <c r="G1063" s="106" t="s">
        <v>4286</v>
      </c>
      <c r="H1063" s="105" t="str">
        <f t="shared" si="33"/>
        <v>三重県いなべ市</v>
      </c>
      <c r="I1063" t="s">
        <v>4288</v>
      </c>
    </row>
    <row r="1064" spans="1:9" x14ac:dyDescent="0.35">
      <c r="A1064" s="108" t="str">
        <f t="shared" si="32"/>
        <v>24</v>
      </c>
      <c r="B1064" s="105">
        <v>24</v>
      </c>
      <c r="C1064" s="105" t="s">
        <v>4218</v>
      </c>
      <c r="D1064" s="107" t="s">
        <v>1689</v>
      </c>
      <c r="E1064" s="106" t="s">
        <v>4289</v>
      </c>
      <c r="F1064" s="107" t="s">
        <v>4290</v>
      </c>
      <c r="G1064" s="106" t="s">
        <v>4289</v>
      </c>
      <c r="H1064" s="105" t="str">
        <f t="shared" si="33"/>
        <v>三重県志摩市</v>
      </c>
      <c r="I1064" t="s">
        <v>4291</v>
      </c>
    </row>
    <row r="1065" spans="1:9" x14ac:dyDescent="0.35">
      <c r="A1065" s="108" t="str">
        <f t="shared" si="32"/>
        <v>24</v>
      </c>
      <c r="B1065" s="105">
        <v>24</v>
      </c>
      <c r="C1065" s="105" t="s">
        <v>4218</v>
      </c>
      <c r="D1065" s="107" t="s">
        <v>1693</v>
      </c>
      <c r="E1065" s="106" t="s">
        <v>4292</v>
      </c>
      <c r="F1065" s="107" t="s">
        <v>4293</v>
      </c>
      <c r="G1065" s="106" t="s">
        <v>4292</v>
      </c>
      <c r="H1065" s="105" t="str">
        <f t="shared" si="33"/>
        <v>三重県伊賀市</v>
      </c>
      <c r="I1065" t="s">
        <v>4294</v>
      </c>
    </row>
    <row r="1066" spans="1:9" x14ac:dyDescent="0.35">
      <c r="A1066" s="108" t="str">
        <f t="shared" si="32"/>
        <v>24</v>
      </c>
      <c r="B1066" s="105">
        <v>24</v>
      </c>
      <c r="C1066" s="105" t="s">
        <v>4218</v>
      </c>
      <c r="D1066" s="107" t="s">
        <v>1697</v>
      </c>
      <c r="E1066" s="106" t="s">
        <v>4295</v>
      </c>
      <c r="F1066" s="107" t="s">
        <v>4296</v>
      </c>
      <c r="G1066" s="106" t="s">
        <v>4295</v>
      </c>
      <c r="H1066" s="105" t="str">
        <f t="shared" si="33"/>
        <v>三重県大紀町</v>
      </c>
      <c r="I1066" t="s">
        <v>4297</v>
      </c>
    </row>
    <row r="1067" spans="1:9" x14ac:dyDescent="0.35">
      <c r="A1067" s="108" t="str">
        <f t="shared" si="32"/>
        <v>24</v>
      </c>
      <c r="B1067" s="105">
        <v>24</v>
      </c>
      <c r="C1067" s="105" t="s">
        <v>4218</v>
      </c>
      <c r="D1067" s="107" t="s">
        <v>1966</v>
      </c>
      <c r="E1067" s="106" t="s">
        <v>4298</v>
      </c>
      <c r="F1067" s="107" t="s">
        <v>4299</v>
      </c>
      <c r="G1067" s="106" t="s">
        <v>4298</v>
      </c>
      <c r="H1067" s="105" t="str">
        <f t="shared" si="33"/>
        <v>三重県南伊勢町</v>
      </c>
      <c r="I1067" t="s">
        <v>4300</v>
      </c>
    </row>
    <row r="1068" spans="1:9" x14ac:dyDescent="0.35">
      <c r="A1068" s="108" t="str">
        <f t="shared" si="32"/>
        <v>24</v>
      </c>
      <c r="B1068" s="105">
        <v>24</v>
      </c>
      <c r="C1068" s="105" t="s">
        <v>4218</v>
      </c>
      <c r="D1068" s="107" t="s">
        <v>1892</v>
      </c>
      <c r="E1068" s="106" t="s">
        <v>4301</v>
      </c>
      <c r="F1068" s="107" t="s">
        <v>4302</v>
      </c>
      <c r="G1068" s="106" t="s">
        <v>4301</v>
      </c>
      <c r="H1068" s="105" t="str">
        <f t="shared" si="33"/>
        <v>三重県紀北町</v>
      </c>
      <c r="I1068" t="s">
        <v>4303</v>
      </c>
    </row>
    <row r="1069" spans="1:9" x14ac:dyDescent="0.35">
      <c r="A1069" s="108" t="str">
        <f t="shared" si="32"/>
        <v>25</v>
      </c>
      <c r="B1069" s="105">
        <v>25</v>
      </c>
      <c r="C1069" s="105" t="s">
        <v>4304</v>
      </c>
      <c r="D1069" s="107" t="s">
        <v>988</v>
      </c>
      <c r="E1069" s="106" t="s">
        <v>4305</v>
      </c>
      <c r="F1069" s="107" t="s">
        <v>4306</v>
      </c>
      <c r="G1069" s="106" t="s">
        <v>4305</v>
      </c>
      <c r="H1069" s="105" t="str">
        <f t="shared" si="33"/>
        <v>滋賀県大津市</v>
      </c>
      <c r="I1069" t="s">
        <v>4307</v>
      </c>
    </row>
    <row r="1070" spans="1:9" x14ac:dyDescent="0.35">
      <c r="A1070" s="108" t="str">
        <f t="shared" si="32"/>
        <v>25</v>
      </c>
      <c r="B1070" s="105">
        <v>25</v>
      </c>
      <c r="C1070" s="105" t="s">
        <v>4304</v>
      </c>
      <c r="D1070" s="107" t="s">
        <v>992</v>
      </c>
      <c r="E1070" s="106" t="s">
        <v>4308</v>
      </c>
      <c r="F1070" s="107" t="s">
        <v>4309</v>
      </c>
      <c r="G1070" s="106" t="s">
        <v>4308</v>
      </c>
      <c r="H1070" s="105" t="str">
        <f t="shared" si="33"/>
        <v>滋賀県彦根市</v>
      </c>
      <c r="I1070" t="s">
        <v>4310</v>
      </c>
    </row>
    <row r="1071" spans="1:9" x14ac:dyDescent="0.35">
      <c r="A1071" s="108" t="str">
        <f t="shared" si="32"/>
        <v>25</v>
      </c>
      <c r="B1071" s="105">
        <v>25</v>
      </c>
      <c r="C1071" s="105" t="s">
        <v>4304</v>
      </c>
      <c r="D1071" s="107" t="s">
        <v>996</v>
      </c>
      <c r="E1071" s="106" t="s">
        <v>4311</v>
      </c>
      <c r="F1071" s="107" t="s">
        <v>4312</v>
      </c>
      <c r="G1071" s="106" t="s">
        <v>4311</v>
      </c>
      <c r="H1071" s="105" t="str">
        <f t="shared" si="33"/>
        <v>滋賀県長浜市</v>
      </c>
      <c r="I1071" t="s">
        <v>4313</v>
      </c>
    </row>
    <row r="1072" spans="1:9" x14ac:dyDescent="0.35">
      <c r="A1072" s="108" t="str">
        <f t="shared" si="32"/>
        <v>25</v>
      </c>
      <c r="B1072" s="105">
        <v>25</v>
      </c>
      <c r="C1072" s="105" t="s">
        <v>4304</v>
      </c>
      <c r="D1072" s="107" t="s">
        <v>1000</v>
      </c>
      <c r="E1072" s="106" t="s">
        <v>4314</v>
      </c>
      <c r="F1072" s="107" t="s">
        <v>4315</v>
      </c>
      <c r="G1072" s="106" t="s">
        <v>4314</v>
      </c>
      <c r="H1072" s="105" t="str">
        <f t="shared" si="33"/>
        <v>滋賀県近江八幡市</v>
      </c>
      <c r="I1072" t="s">
        <v>4316</v>
      </c>
    </row>
    <row r="1073" spans="1:9" x14ac:dyDescent="0.35">
      <c r="A1073" s="108" t="str">
        <f t="shared" si="32"/>
        <v>25</v>
      </c>
      <c r="B1073" s="105">
        <v>25</v>
      </c>
      <c r="C1073" s="105" t="s">
        <v>4304</v>
      </c>
      <c r="D1073" s="107" t="s">
        <v>1004</v>
      </c>
      <c r="E1073" s="106" t="s">
        <v>4317</v>
      </c>
      <c r="F1073" s="107" t="s">
        <v>4318</v>
      </c>
      <c r="G1073" s="106" t="s">
        <v>4317</v>
      </c>
      <c r="H1073" s="105" t="str">
        <f t="shared" si="33"/>
        <v>滋賀県東近江市</v>
      </c>
      <c r="I1073" t="s">
        <v>4319</v>
      </c>
    </row>
    <row r="1074" spans="1:9" x14ac:dyDescent="0.35">
      <c r="A1074" s="108" t="str">
        <f t="shared" si="32"/>
        <v>25</v>
      </c>
      <c r="B1074" s="105">
        <v>25</v>
      </c>
      <c r="C1074" s="105" t="s">
        <v>4304</v>
      </c>
      <c r="D1074" s="107" t="s">
        <v>1008</v>
      </c>
      <c r="E1074" s="106" t="s">
        <v>4320</v>
      </c>
      <c r="F1074" s="107" t="s">
        <v>4321</v>
      </c>
      <c r="G1074" s="106" t="s">
        <v>4320</v>
      </c>
      <c r="H1074" s="105" t="str">
        <f t="shared" si="33"/>
        <v>滋賀県草津市</v>
      </c>
      <c r="I1074" t="s">
        <v>4322</v>
      </c>
    </row>
    <row r="1075" spans="1:9" x14ac:dyDescent="0.35">
      <c r="A1075" s="108" t="str">
        <f t="shared" si="32"/>
        <v>25</v>
      </c>
      <c r="B1075" s="105">
        <v>25</v>
      </c>
      <c r="C1075" s="105" t="s">
        <v>4304</v>
      </c>
      <c r="D1075" s="107" t="s">
        <v>1012</v>
      </c>
      <c r="E1075" s="106" t="s">
        <v>4323</v>
      </c>
      <c r="F1075" s="107" t="s">
        <v>4324</v>
      </c>
      <c r="G1075" s="106" t="s">
        <v>4323</v>
      </c>
      <c r="H1075" s="105" t="str">
        <f t="shared" si="33"/>
        <v>滋賀県守山市</v>
      </c>
      <c r="I1075" t="s">
        <v>4325</v>
      </c>
    </row>
    <row r="1076" spans="1:9" x14ac:dyDescent="0.35">
      <c r="A1076" s="108" t="str">
        <f t="shared" si="32"/>
        <v>25</v>
      </c>
      <c r="B1076" s="105">
        <v>25</v>
      </c>
      <c r="C1076" s="105" t="s">
        <v>4304</v>
      </c>
      <c r="D1076" s="107" t="s">
        <v>1020</v>
      </c>
      <c r="E1076" s="106" t="s">
        <v>4326</v>
      </c>
      <c r="F1076" s="107" t="s">
        <v>4327</v>
      </c>
      <c r="G1076" s="106" t="s">
        <v>4326</v>
      </c>
      <c r="H1076" s="105" t="str">
        <f t="shared" si="33"/>
        <v>滋賀県栗東市</v>
      </c>
      <c r="I1076" t="s">
        <v>4328</v>
      </c>
    </row>
    <row r="1077" spans="1:9" x14ac:dyDescent="0.35">
      <c r="A1077" s="108" t="str">
        <f t="shared" si="32"/>
        <v>25</v>
      </c>
      <c r="B1077" s="105">
        <v>25</v>
      </c>
      <c r="C1077" s="105" t="s">
        <v>4304</v>
      </c>
      <c r="D1077" s="107" t="s">
        <v>1024</v>
      </c>
      <c r="E1077" s="106" t="s">
        <v>4329</v>
      </c>
      <c r="F1077" s="107" t="s">
        <v>4330</v>
      </c>
      <c r="G1077" s="106" t="s">
        <v>4329</v>
      </c>
      <c r="H1077" s="105" t="str">
        <f t="shared" si="33"/>
        <v>滋賀県野洲市</v>
      </c>
      <c r="I1077" t="s">
        <v>4331</v>
      </c>
    </row>
    <row r="1078" spans="1:9" x14ac:dyDescent="0.35">
      <c r="A1078" s="108" t="str">
        <f t="shared" si="32"/>
        <v>25</v>
      </c>
      <c r="B1078" s="105">
        <v>25</v>
      </c>
      <c r="C1078" s="105" t="s">
        <v>4304</v>
      </c>
      <c r="D1078" s="107" t="s">
        <v>1032</v>
      </c>
      <c r="E1078" s="106" t="s">
        <v>4332</v>
      </c>
      <c r="F1078" s="107" t="s">
        <v>4333</v>
      </c>
      <c r="G1078" s="106" t="s">
        <v>4332</v>
      </c>
      <c r="H1078" s="105" t="str">
        <f t="shared" si="33"/>
        <v>滋賀県湖南市</v>
      </c>
      <c r="I1078" t="s">
        <v>4334</v>
      </c>
    </row>
    <row r="1079" spans="1:9" x14ac:dyDescent="0.35">
      <c r="A1079" s="108" t="str">
        <f t="shared" si="32"/>
        <v>25</v>
      </c>
      <c r="B1079" s="105">
        <v>25</v>
      </c>
      <c r="C1079" s="105" t="s">
        <v>4304</v>
      </c>
      <c r="D1079" s="107" t="s">
        <v>1040</v>
      </c>
      <c r="E1079" s="106" t="s">
        <v>4335</v>
      </c>
      <c r="F1079" s="107" t="s">
        <v>4336</v>
      </c>
      <c r="G1079" s="106" t="s">
        <v>4335</v>
      </c>
      <c r="H1079" s="105" t="str">
        <f t="shared" si="33"/>
        <v>滋賀県甲賀市</v>
      </c>
      <c r="I1079" t="s">
        <v>4337</v>
      </c>
    </row>
    <row r="1080" spans="1:9" x14ac:dyDescent="0.35">
      <c r="A1080" s="108" t="str">
        <f t="shared" si="32"/>
        <v>25</v>
      </c>
      <c r="B1080" s="105">
        <v>25</v>
      </c>
      <c r="C1080" s="105" t="s">
        <v>4304</v>
      </c>
      <c r="D1080" s="107" t="s">
        <v>1068</v>
      </c>
      <c r="E1080" s="106" t="s">
        <v>4338</v>
      </c>
      <c r="F1080" s="107" t="s">
        <v>4339</v>
      </c>
      <c r="G1080" s="106" t="s">
        <v>4338</v>
      </c>
      <c r="H1080" s="105" t="str">
        <f t="shared" si="33"/>
        <v>滋賀県日野町</v>
      </c>
      <c r="I1080" t="s">
        <v>4340</v>
      </c>
    </row>
    <row r="1081" spans="1:9" x14ac:dyDescent="0.35">
      <c r="A1081" s="108" t="str">
        <f t="shared" si="32"/>
        <v>25</v>
      </c>
      <c r="B1081" s="105">
        <v>25</v>
      </c>
      <c r="C1081" s="105" t="s">
        <v>4304</v>
      </c>
      <c r="D1081" s="107" t="s">
        <v>1072</v>
      </c>
      <c r="E1081" s="106" t="s">
        <v>4341</v>
      </c>
      <c r="F1081" s="107" t="s">
        <v>4342</v>
      </c>
      <c r="G1081" s="106" t="s">
        <v>4341</v>
      </c>
      <c r="H1081" s="105" t="str">
        <f t="shared" si="33"/>
        <v>滋賀県竜王町</v>
      </c>
      <c r="I1081" t="s">
        <v>4343</v>
      </c>
    </row>
    <row r="1082" spans="1:9" x14ac:dyDescent="0.35">
      <c r="A1082" s="108" t="str">
        <f t="shared" si="32"/>
        <v>25</v>
      </c>
      <c r="B1082" s="105">
        <v>25</v>
      </c>
      <c r="C1082" s="105" t="s">
        <v>4304</v>
      </c>
      <c r="D1082" s="107" t="s">
        <v>1092</v>
      </c>
      <c r="E1082" s="106" t="s">
        <v>4344</v>
      </c>
      <c r="F1082" s="107" t="s">
        <v>4345</v>
      </c>
      <c r="G1082" s="106" t="s">
        <v>4344</v>
      </c>
      <c r="H1082" s="105" t="str">
        <f t="shared" si="33"/>
        <v>滋賀県愛荘町</v>
      </c>
      <c r="I1082" t="s">
        <v>4346</v>
      </c>
    </row>
    <row r="1083" spans="1:9" x14ac:dyDescent="0.35">
      <c r="A1083" s="108" t="str">
        <f t="shared" si="32"/>
        <v>25</v>
      </c>
      <c r="B1083" s="105">
        <v>25</v>
      </c>
      <c r="C1083" s="105" t="s">
        <v>4304</v>
      </c>
      <c r="D1083" s="107" t="s">
        <v>1100</v>
      </c>
      <c r="E1083" s="106" t="s">
        <v>4347</v>
      </c>
      <c r="F1083" s="107" t="s">
        <v>4348</v>
      </c>
      <c r="G1083" s="106" t="s">
        <v>4347</v>
      </c>
      <c r="H1083" s="105" t="str">
        <f t="shared" si="33"/>
        <v>滋賀県豊郷町</v>
      </c>
      <c r="I1083" t="s">
        <v>4349</v>
      </c>
    </row>
    <row r="1084" spans="1:9" x14ac:dyDescent="0.35">
      <c r="A1084" s="108" t="str">
        <f t="shared" si="32"/>
        <v>25</v>
      </c>
      <c r="B1084" s="105">
        <v>25</v>
      </c>
      <c r="C1084" s="105" t="s">
        <v>4304</v>
      </c>
      <c r="D1084" s="107" t="s">
        <v>1104</v>
      </c>
      <c r="E1084" s="106" t="s">
        <v>4350</v>
      </c>
      <c r="F1084" s="107" t="s">
        <v>4351</v>
      </c>
      <c r="G1084" s="106" t="s">
        <v>4350</v>
      </c>
      <c r="H1084" s="105" t="str">
        <f t="shared" si="33"/>
        <v>滋賀県甲良町</v>
      </c>
      <c r="I1084" t="s">
        <v>4352</v>
      </c>
    </row>
    <row r="1085" spans="1:9" x14ac:dyDescent="0.35">
      <c r="A1085" s="108" t="str">
        <f t="shared" si="32"/>
        <v>25</v>
      </c>
      <c r="B1085" s="105">
        <v>25</v>
      </c>
      <c r="C1085" s="105" t="s">
        <v>4304</v>
      </c>
      <c r="D1085" s="107" t="s">
        <v>1619</v>
      </c>
      <c r="E1085" s="106" t="s">
        <v>4353</v>
      </c>
      <c r="F1085" s="107" t="s">
        <v>4354</v>
      </c>
      <c r="G1085" s="106" t="s">
        <v>4353</v>
      </c>
      <c r="H1085" s="105" t="str">
        <f t="shared" si="33"/>
        <v>滋賀県多賀町</v>
      </c>
      <c r="I1085" t="s">
        <v>4355</v>
      </c>
    </row>
    <row r="1086" spans="1:9" x14ac:dyDescent="0.35">
      <c r="A1086" s="108" t="str">
        <f t="shared" si="32"/>
        <v>25</v>
      </c>
      <c r="B1086" s="105">
        <v>25</v>
      </c>
      <c r="C1086" s="105" t="s">
        <v>4304</v>
      </c>
      <c r="D1086" s="107" t="s">
        <v>1108</v>
      </c>
      <c r="E1086" s="106" t="s">
        <v>4356</v>
      </c>
      <c r="F1086" s="107" t="s">
        <v>4357</v>
      </c>
      <c r="G1086" s="106" t="s">
        <v>4356</v>
      </c>
      <c r="H1086" s="105" t="str">
        <f t="shared" si="33"/>
        <v>滋賀県米原市</v>
      </c>
      <c r="I1086" t="s">
        <v>4358</v>
      </c>
    </row>
    <row r="1087" spans="1:9" x14ac:dyDescent="0.35">
      <c r="A1087" s="108" t="str">
        <f t="shared" si="32"/>
        <v>25</v>
      </c>
      <c r="B1087" s="105">
        <v>25</v>
      </c>
      <c r="C1087" s="105" t="s">
        <v>4304</v>
      </c>
      <c r="D1087" s="107" t="s">
        <v>1641</v>
      </c>
      <c r="E1087" s="106" t="s">
        <v>4359</v>
      </c>
      <c r="F1087" s="107" t="s">
        <v>4360</v>
      </c>
      <c r="G1087" s="106" t="s">
        <v>4359</v>
      </c>
      <c r="H1087" s="105" t="str">
        <f t="shared" si="33"/>
        <v>滋賀県高島市</v>
      </c>
      <c r="I1087" t="s">
        <v>4361</v>
      </c>
    </row>
    <row r="1088" spans="1:9" x14ac:dyDescent="0.35">
      <c r="A1088" s="108" t="str">
        <f t="shared" si="32"/>
        <v>26</v>
      </c>
      <c r="B1088" s="105">
        <v>26</v>
      </c>
      <c r="C1088" s="105" t="s">
        <v>4362</v>
      </c>
      <c r="D1088" s="107" t="s">
        <v>988</v>
      </c>
      <c r="E1088" s="106" t="s">
        <v>4363</v>
      </c>
      <c r="F1088" s="107" t="s">
        <v>4364</v>
      </c>
      <c r="G1088" s="106" t="s">
        <v>4363</v>
      </c>
      <c r="H1088" s="105" t="str">
        <f t="shared" si="33"/>
        <v>京都府京都市</v>
      </c>
      <c r="I1088" t="s">
        <v>4365</v>
      </c>
    </row>
    <row r="1089" spans="1:9" x14ac:dyDescent="0.35">
      <c r="A1089" s="108" t="str">
        <f t="shared" si="32"/>
        <v>26</v>
      </c>
      <c r="B1089" s="105">
        <v>26</v>
      </c>
      <c r="C1089" s="105" t="s">
        <v>4362</v>
      </c>
      <c r="D1089" s="107" t="s">
        <v>992</v>
      </c>
      <c r="E1089" s="106" t="s">
        <v>4366</v>
      </c>
      <c r="F1089" s="107" t="s">
        <v>4367</v>
      </c>
      <c r="G1089" s="106" t="s">
        <v>4366</v>
      </c>
      <c r="H1089" s="105" t="str">
        <f t="shared" si="33"/>
        <v>京都府福知山市</v>
      </c>
      <c r="I1089" t="s">
        <v>4368</v>
      </c>
    </row>
    <row r="1090" spans="1:9" x14ac:dyDescent="0.35">
      <c r="A1090" s="108" t="str">
        <f t="shared" ref="A1090:A1153" si="34">MID(B1090+100,2,2)</f>
        <v>26</v>
      </c>
      <c r="B1090" s="105">
        <v>26</v>
      </c>
      <c r="C1090" s="105" t="s">
        <v>4362</v>
      </c>
      <c r="D1090" s="107" t="s">
        <v>996</v>
      </c>
      <c r="E1090" s="106" t="s">
        <v>4369</v>
      </c>
      <c r="F1090" s="107" t="s">
        <v>4370</v>
      </c>
      <c r="G1090" s="106" t="s">
        <v>4369</v>
      </c>
      <c r="H1090" s="105" t="str">
        <f t="shared" ref="H1090:H1153" si="35">C1090&amp;E1090</f>
        <v>京都府舞鶴市</v>
      </c>
      <c r="I1090" t="s">
        <v>4371</v>
      </c>
    </row>
    <row r="1091" spans="1:9" x14ac:dyDescent="0.35">
      <c r="A1091" s="108" t="str">
        <f t="shared" si="34"/>
        <v>26</v>
      </c>
      <c r="B1091" s="105">
        <v>26</v>
      </c>
      <c r="C1091" s="105" t="s">
        <v>4362</v>
      </c>
      <c r="D1091" s="107" t="s">
        <v>1000</v>
      </c>
      <c r="E1091" s="106" t="s">
        <v>4372</v>
      </c>
      <c r="F1091" s="107" t="s">
        <v>4373</v>
      </c>
      <c r="G1091" s="106" t="s">
        <v>4372</v>
      </c>
      <c r="H1091" s="105" t="str">
        <f t="shared" si="35"/>
        <v>京都府綾部市</v>
      </c>
      <c r="I1091" t="s">
        <v>4374</v>
      </c>
    </row>
    <row r="1092" spans="1:9" x14ac:dyDescent="0.35">
      <c r="A1092" s="108" t="str">
        <f t="shared" si="34"/>
        <v>26</v>
      </c>
      <c r="B1092" s="105">
        <v>26</v>
      </c>
      <c r="C1092" s="105" t="s">
        <v>4362</v>
      </c>
      <c r="D1092" s="107" t="s">
        <v>1004</v>
      </c>
      <c r="E1092" s="106" t="s">
        <v>4375</v>
      </c>
      <c r="F1092" s="107" t="s">
        <v>4376</v>
      </c>
      <c r="G1092" s="106" t="s">
        <v>4375</v>
      </c>
      <c r="H1092" s="105" t="str">
        <f t="shared" si="35"/>
        <v>京都府宇治市</v>
      </c>
      <c r="I1092" t="s">
        <v>4377</v>
      </c>
    </row>
    <row r="1093" spans="1:9" x14ac:dyDescent="0.35">
      <c r="A1093" s="108" t="str">
        <f t="shared" si="34"/>
        <v>26</v>
      </c>
      <c r="B1093" s="105">
        <v>26</v>
      </c>
      <c r="C1093" s="105" t="s">
        <v>4362</v>
      </c>
      <c r="D1093" s="107" t="s">
        <v>1008</v>
      </c>
      <c r="E1093" s="106" t="s">
        <v>4378</v>
      </c>
      <c r="F1093" s="107" t="s">
        <v>4379</v>
      </c>
      <c r="G1093" s="106" t="s">
        <v>4378</v>
      </c>
      <c r="H1093" s="105" t="str">
        <f t="shared" si="35"/>
        <v>京都府宮津市</v>
      </c>
      <c r="I1093" t="s">
        <v>4380</v>
      </c>
    </row>
    <row r="1094" spans="1:9" x14ac:dyDescent="0.35">
      <c r="A1094" s="108" t="str">
        <f t="shared" si="34"/>
        <v>26</v>
      </c>
      <c r="B1094" s="105">
        <v>26</v>
      </c>
      <c r="C1094" s="105" t="s">
        <v>4362</v>
      </c>
      <c r="D1094" s="107" t="s">
        <v>1012</v>
      </c>
      <c r="E1094" s="106" t="s">
        <v>4381</v>
      </c>
      <c r="F1094" s="107" t="s">
        <v>4382</v>
      </c>
      <c r="G1094" s="106" t="s">
        <v>4381</v>
      </c>
      <c r="H1094" s="105" t="str">
        <f t="shared" si="35"/>
        <v>京都府亀岡市</v>
      </c>
      <c r="I1094" t="s">
        <v>4383</v>
      </c>
    </row>
    <row r="1095" spans="1:9" x14ac:dyDescent="0.35">
      <c r="A1095" s="108" t="str">
        <f t="shared" si="34"/>
        <v>26</v>
      </c>
      <c r="B1095" s="105">
        <v>26</v>
      </c>
      <c r="C1095" s="105" t="s">
        <v>4362</v>
      </c>
      <c r="D1095" s="107" t="s">
        <v>1016</v>
      </c>
      <c r="E1095" s="106" t="s">
        <v>4384</v>
      </c>
      <c r="F1095" s="107" t="s">
        <v>4385</v>
      </c>
      <c r="G1095" s="106" t="s">
        <v>4384</v>
      </c>
      <c r="H1095" s="105" t="str">
        <f t="shared" si="35"/>
        <v>京都府城陽市</v>
      </c>
      <c r="I1095" t="s">
        <v>4386</v>
      </c>
    </row>
    <row r="1096" spans="1:9" x14ac:dyDescent="0.35">
      <c r="A1096" s="108" t="str">
        <f t="shared" si="34"/>
        <v>26</v>
      </c>
      <c r="B1096" s="105">
        <v>26</v>
      </c>
      <c r="C1096" s="105" t="s">
        <v>4362</v>
      </c>
      <c r="D1096" s="107" t="s">
        <v>1020</v>
      </c>
      <c r="E1096" s="106" t="s">
        <v>4387</v>
      </c>
      <c r="F1096" s="107" t="s">
        <v>4388</v>
      </c>
      <c r="G1096" s="106" t="s">
        <v>4387</v>
      </c>
      <c r="H1096" s="105" t="str">
        <f t="shared" si="35"/>
        <v>京都府向日市</v>
      </c>
      <c r="I1096" t="s">
        <v>4389</v>
      </c>
    </row>
    <row r="1097" spans="1:9" x14ac:dyDescent="0.35">
      <c r="A1097" s="108" t="str">
        <f t="shared" si="34"/>
        <v>26</v>
      </c>
      <c r="B1097" s="105">
        <v>26</v>
      </c>
      <c r="C1097" s="105" t="s">
        <v>4362</v>
      </c>
      <c r="D1097" s="107" t="s">
        <v>1024</v>
      </c>
      <c r="E1097" s="106" t="s">
        <v>4390</v>
      </c>
      <c r="F1097" s="107" t="s">
        <v>4391</v>
      </c>
      <c r="G1097" s="106" t="s">
        <v>4390</v>
      </c>
      <c r="H1097" s="105" t="str">
        <f t="shared" si="35"/>
        <v>京都府長岡京市</v>
      </c>
      <c r="I1097" t="s">
        <v>4392</v>
      </c>
    </row>
    <row r="1098" spans="1:9" x14ac:dyDescent="0.35">
      <c r="A1098" s="108" t="str">
        <f t="shared" si="34"/>
        <v>26</v>
      </c>
      <c r="B1098" s="105">
        <v>26</v>
      </c>
      <c r="C1098" s="105" t="s">
        <v>4362</v>
      </c>
      <c r="D1098" s="107" t="s">
        <v>1036</v>
      </c>
      <c r="E1098" s="106" t="s">
        <v>4393</v>
      </c>
      <c r="F1098" s="107" t="s">
        <v>4394</v>
      </c>
      <c r="G1098" s="106" t="s">
        <v>4393</v>
      </c>
      <c r="H1098" s="105" t="str">
        <f t="shared" si="35"/>
        <v>京都府大山崎町</v>
      </c>
      <c r="I1098" t="s">
        <v>4395</v>
      </c>
    </row>
    <row r="1099" spans="1:9" x14ac:dyDescent="0.35">
      <c r="A1099" s="108" t="str">
        <f t="shared" si="34"/>
        <v>26</v>
      </c>
      <c r="B1099" s="105">
        <v>26</v>
      </c>
      <c r="C1099" s="105" t="s">
        <v>4362</v>
      </c>
      <c r="D1099" s="107" t="s">
        <v>1040</v>
      </c>
      <c r="E1099" s="106" t="s">
        <v>4396</v>
      </c>
      <c r="F1099" s="107" t="s">
        <v>4397</v>
      </c>
      <c r="G1099" s="106" t="s">
        <v>4396</v>
      </c>
      <c r="H1099" s="105" t="str">
        <f t="shared" si="35"/>
        <v>京都府久御山町</v>
      </c>
      <c r="I1099" t="s">
        <v>4398</v>
      </c>
    </row>
    <row r="1100" spans="1:9" x14ac:dyDescent="0.35">
      <c r="A1100" s="108" t="str">
        <f t="shared" si="34"/>
        <v>26</v>
      </c>
      <c r="B1100" s="105">
        <v>26</v>
      </c>
      <c r="C1100" s="105" t="s">
        <v>4362</v>
      </c>
      <c r="D1100" s="107" t="s">
        <v>1044</v>
      </c>
      <c r="E1100" s="106" t="s">
        <v>4399</v>
      </c>
      <c r="F1100" s="107" t="s">
        <v>4400</v>
      </c>
      <c r="G1100" s="106" t="s">
        <v>4399</v>
      </c>
      <c r="H1100" s="105" t="str">
        <f t="shared" si="35"/>
        <v>京都府八幡市</v>
      </c>
      <c r="I1100" t="s">
        <v>4401</v>
      </c>
    </row>
    <row r="1101" spans="1:9" x14ac:dyDescent="0.35">
      <c r="A1101" s="108" t="str">
        <f t="shared" si="34"/>
        <v>26</v>
      </c>
      <c r="B1101" s="105">
        <v>26</v>
      </c>
      <c r="C1101" s="105" t="s">
        <v>4362</v>
      </c>
      <c r="D1101" s="107" t="s">
        <v>1048</v>
      </c>
      <c r="E1101" s="106" t="s">
        <v>4402</v>
      </c>
      <c r="F1101" s="107" t="s">
        <v>4403</v>
      </c>
      <c r="G1101" s="106" t="s">
        <v>4402</v>
      </c>
      <c r="H1101" s="105" t="str">
        <f t="shared" si="35"/>
        <v>京都府京田辺市</v>
      </c>
      <c r="I1101" t="s">
        <v>4404</v>
      </c>
    </row>
    <row r="1102" spans="1:9" x14ac:dyDescent="0.35">
      <c r="A1102" s="108" t="str">
        <f t="shared" si="34"/>
        <v>26</v>
      </c>
      <c r="B1102" s="105">
        <v>26</v>
      </c>
      <c r="C1102" s="105" t="s">
        <v>4362</v>
      </c>
      <c r="D1102" s="107" t="s">
        <v>1052</v>
      </c>
      <c r="E1102" s="106" t="s">
        <v>4405</v>
      </c>
      <c r="F1102" s="107" t="s">
        <v>4406</v>
      </c>
      <c r="G1102" s="106" t="s">
        <v>4405</v>
      </c>
      <c r="H1102" s="105" t="str">
        <f t="shared" si="35"/>
        <v>京都府井手町</v>
      </c>
      <c r="I1102" t="s">
        <v>4407</v>
      </c>
    </row>
    <row r="1103" spans="1:9" x14ac:dyDescent="0.35">
      <c r="A1103" s="108" t="str">
        <f t="shared" si="34"/>
        <v>26</v>
      </c>
      <c r="B1103" s="105">
        <v>26</v>
      </c>
      <c r="C1103" s="105" t="s">
        <v>4362</v>
      </c>
      <c r="D1103" s="107" t="s">
        <v>1056</v>
      </c>
      <c r="E1103" s="106" t="s">
        <v>4408</v>
      </c>
      <c r="F1103" s="107" t="s">
        <v>4409</v>
      </c>
      <c r="G1103" s="106" t="s">
        <v>4408</v>
      </c>
      <c r="H1103" s="105" t="str">
        <f t="shared" si="35"/>
        <v>京都府宇治田原町</v>
      </c>
      <c r="I1103" t="s">
        <v>4410</v>
      </c>
    </row>
    <row r="1104" spans="1:9" x14ac:dyDescent="0.35">
      <c r="A1104" s="108" t="str">
        <f t="shared" si="34"/>
        <v>26</v>
      </c>
      <c r="B1104" s="105">
        <v>26</v>
      </c>
      <c r="C1104" s="105" t="s">
        <v>4362</v>
      </c>
      <c r="D1104" s="107" t="s">
        <v>1072</v>
      </c>
      <c r="E1104" s="106" t="s">
        <v>4411</v>
      </c>
      <c r="F1104" s="107" t="s">
        <v>4412</v>
      </c>
      <c r="G1104" s="106" t="s">
        <v>4411</v>
      </c>
      <c r="H1104" s="105" t="str">
        <f t="shared" si="35"/>
        <v>京都府笠置町</v>
      </c>
      <c r="I1104" t="s">
        <v>4413</v>
      </c>
    </row>
    <row r="1105" spans="1:9" x14ac:dyDescent="0.35">
      <c r="A1105" s="108" t="str">
        <f t="shared" si="34"/>
        <v>26</v>
      </c>
      <c r="B1105" s="105">
        <v>26</v>
      </c>
      <c r="C1105" s="105" t="s">
        <v>4362</v>
      </c>
      <c r="D1105" s="107" t="s">
        <v>1076</v>
      </c>
      <c r="E1105" s="106" t="s">
        <v>4414</v>
      </c>
      <c r="F1105" s="107" t="s">
        <v>4415</v>
      </c>
      <c r="G1105" s="106" t="s">
        <v>4414</v>
      </c>
      <c r="H1105" s="105" t="str">
        <f t="shared" si="35"/>
        <v>京都府和束町</v>
      </c>
      <c r="I1105" t="s">
        <v>4416</v>
      </c>
    </row>
    <row r="1106" spans="1:9" x14ac:dyDescent="0.35">
      <c r="A1106" s="108" t="str">
        <f t="shared" si="34"/>
        <v>26</v>
      </c>
      <c r="B1106" s="105">
        <v>26</v>
      </c>
      <c r="C1106" s="105" t="s">
        <v>4362</v>
      </c>
      <c r="D1106" s="107" t="s">
        <v>1080</v>
      </c>
      <c r="E1106" s="106" t="s">
        <v>4417</v>
      </c>
      <c r="F1106" s="107" t="s">
        <v>4418</v>
      </c>
      <c r="G1106" s="106" t="s">
        <v>4417</v>
      </c>
      <c r="H1106" s="105" t="str">
        <f t="shared" si="35"/>
        <v>京都府精華町</v>
      </c>
      <c r="I1106" t="s">
        <v>4419</v>
      </c>
    </row>
    <row r="1107" spans="1:9" x14ac:dyDescent="0.35">
      <c r="A1107" s="108" t="str">
        <f t="shared" si="34"/>
        <v>26</v>
      </c>
      <c r="B1107" s="105">
        <v>26</v>
      </c>
      <c r="C1107" s="105" t="s">
        <v>4362</v>
      </c>
      <c r="D1107" s="107" t="s">
        <v>1084</v>
      </c>
      <c r="E1107" s="106" t="s">
        <v>4420</v>
      </c>
      <c r="F1107" s="107" t="s">
        <v>4421</v>
      </c>
      <c r="G1107" s="106" t="s">
        <v>4420</v>
      </c>
      <c r="H1107" s="105" t="str">
        <f t="shared" si="35"/>
        <v>京都府南山城村</v>
      </c>
      <c r="I1107" t="s">
        <v>4422</v>
      </c>
    </row>
    <row r="1108" spans="1:9" x14ac:dyDescent="0.35">
      <c r="A1108" s="108" t="str">
        <f t="shared" si="34"/>
        <v>26</v>
      </c>
      <c r="B1108" s="105">
        <v>26</v>
      </c>
      <c r="C1108" s="105" t="s">
        <v>4362</v>
      </c>
      <c r="D1108" s="107" t="s">
        <v>1128</v>
      </c>
      <c r="E1108" s="106" t="s">
        <v>4423</v>
      </c>
      <c r="F1108" s="107" t="s">
        <v>4424</v>
      </c>
      <c r="G1108" s="106" t="s">
        <v>4423</v>
      </c>
      <c r="H1108" s="105" t="str">
        <f t="shared" si="35"/>
        <v>京都府伊根町</v>
      </c>
      <c r="I1108" t="s">
        <v>4425</v>
      </c>
    </row>
    <row r="1109" spans="1:9" x14ac:dyDescent="0.35">
      <c r="A1109" s="108" t="str">
        <f t="shared" si="34"/>
        <v>26</v>
      </c>
      <c r="B1109" s="105">
        <v>26</v>
      </c>
      <c r="C1109" s="105" t="s">
        <v>4362</v>
      </c>
      <c r="D1109" s="107" t="s">
        <v>1775</v>
      </c>
      <c r="E1109" s="106" t="s">
        <v>4426</v>
      </c>
      <c r="F1109" s="107" t="s">
        <v>4427</v>
      </c>
      <c r="G1109" s="106" t="s">
        <v>4426</v>
      </c>
      <c r="H1109" s="105" t="str">
        <f t="shared" si="35"/>
        <v>京都府京丹波町</v>
      </c>
      <c r="I1109" t="s">
        <v>4428</v>
      </c>
    </row>
    <row r="1110" spans="1:9" x14ac:dyDescent="0.35">
      <c r="A1110" s="108" t="str">
        <f t="shared" si="34"/>
        <v>26</v>
      </c>
      <c r="B1110" s="105">
        <v>26</v>
      </c>
      <c r="C1110" s="105" t="s">
        <v>4362</v>
      </c>
      <c r="D1110" s="107" t="s">
        <v>1779</v>
      </c>
      <c r="E1110" s="106" t="s">
        <v>4429</v>
      </c>
      <c r="F1110" s="107" t="s">
        <v>4430</v>
      </c>
      <c r="G1110" s="106" t="s">
        <v>4429</v>
      </c>
      <c r="H1110" s="105" t="str">
        <f t="shared" si="35"/>
        <v>京都府与謝野町</v>
      </c>
      <c r="I1110" t="s">
        <v>4431</v>
      </c>
    </row>
    <row r="1111" spans="1:9" x14ac:dyDescent="0.35">
      <c r="A1111" s="108" t="str">
        <f t="shared" si="34"/>
        <v>26</v>
      </c>
      <c r="B1111" s="105">
        <v>26</v>
      </c>
      <c r="C1111" s="105" t="s">
        <v>4362</v>
      </c>
      <c r="D1111" s="107" t="s">
        <v>1152</v>
      </c>
      <c r="E1111" s="106" t="s">
        <v>4432</v>
      </c>
      <c r="F1111" s="107" t="s">
        <v>4433</v>
      </c>
      <c r="G1111" s="106" t="s">
        <v>4432</v>
      </c>
      <c r="H1111" s="105" t="str">
        <f t="shared" si="35"/>
        <v>京都府京丹後市</v>
      </c>
      <c r="I1111" t="s">
        <v>4434</v>
      </c>
    </row>
    <row r="1112" spans="1:9" x14ac:dyDescent="0.35">
      <c r="A1112" s="108" t="str">
        <f t="shared" si="34"/>
        <v>26</v>
      </c>
      <c r="B1112" s="105">
        <v>26</v>
      </c>
      <c r="C1112" s="105" t="s">
        <v>4362</v>
      </c>
      <c r="D1112" s="107" t="s">
        <v>2577</v>
      </c>
      <c r="E1112" s="106" t="s">
        <v>4435</v>
      </c>
      <c r="F1112" s="107" t="s">
        <v>4436</v>
      </c>
      <c r="G1112" s="106" t="s">
        <v>4435</v>
      </c>
      <c r="H1112" s="105" t="str">
        <f t="shared" si="35"/>
        <v>京都府南丹市</v>
      </c>
      <c r="I1112" t="s">
        <v>4437</v>
      </c>
    </row>
    <row r="1113" spans="1:9" x14ac:dyDescent="0.35">
      <c r="A1113" s="108" t="str">
        <f t="shared" si="34"/>
        <v>26</v>
      </c>
      <c r="B1113" s="105">
        <v>26</v>
      </c>
      <c r="C1113" s="105" t="s">
        <v>4362</v>
      </c>
      <c r="D1113" s="107" t="s">
        <v>1156</v>
      </c>
      <c r="E1113" s="106" t="s">
        <v>4438</v>
      </c>
      <c r="F1113" s="107" t="s">
        <v>4439</v>
      </c>
      <c r="G1113" s="106" t="s">
        <v>4438</v>
      </c>
      <c r="H1113" s="105" t="str">
        <f t="shared" si="35"/>
        <v>京都府木津川市</v>
      </c>
      <c r="I1113" t="s">
        <v>4440</v>
      </c>
    </row>
    <row r="1114" spans="1:9" x14ac:dyDescent="0.35">
      <c r="A1114" s="108" t="str">
        <f t="shared" si="34"/>
        <v>27</v>
      </c>
      <c r="B1114" s="105">
        <v>27</v>
      </c>
      <c r="C1114" s="105" t="s">
        <v>4441</v>
      </c>
      <c r="D1114" s="107" t="s">
        <v>988</v>
      </c>
      <c r="E1114" s="106" t="s">
        <v>4442</v>
      </c>
      <c r="F1114" s="107" t="s">
        <v>4443</v>
      </c>
      <c r="G1114" s="106" t="s">
        <v>4442</v>
      </c>
      <c r="H1114" s="105" t="str">
        <f t="shared" si="35"/>
        <v>大阪府大阪市</v>
      </c>
      <c r="I1114" t="s">
        <v>4444</v>
      </c>
    </row>
    <row r="1115" spans="1:9" x14ac:dyDescent="0.35">
      <c r="A1115" s="108" t="str">
        <f t="shared" si="34"/>
        <v>27</v>
      </c>
      <c r="B1115" s="105">
        <v>27</v>
      </c>
      <c r="C1115" s="105" t="s">
        <v>4441</v>
      </c>
      <c r="D1115" s="107" t="s">
        <v>992</v>
      </c>
      <c r="E1115" s="106" t="s">
        <v>4445</v>
      </c>
      <c r="F1115" s="107" t="s">
        <v>4446</v>
      </c>
      <c r="G1115" s="106" t="s">
        <v>4445</v>
      </c>
      <c r="H1115" s="105" t="str">
        <f t="shared" si="35"/>
        <v>大阪府堺市</v>
      </c>
      <c r="I1115" t="s">
        <v>4447</v>
      </c>
    </row>
    <row r="1116" spans="1:9" x14ac:dyDescent="0.35">
      <c r="A1116" s="108" t="str">
        <f t="shared" si="34"/>
        <v>27</v>
      </c>
      <c r="B1116" s="105">
        <v>27</v>
      </c>
      <c r="C1116" s="105" t="s">
        <v>4441</v>
      </c>
      <c r="D1116" s="107" t="s">
        <v>996</v>
      </c>
      <c r="E1116" s="106" t="s">
        <v>4448</v>
      </c>
      <c r="F1116" s="107" t="s">
        <v>4449</v>
      </c>
      <c r="G1116" s="106" t="s">
        <v>4448</v>
      </c>
      <c r="H1116" s="105" t="str">
        <f t="shared" si="35"/>
        <v>大阪府岸和田市</v>
      </c>
      <c r="I1116" t="s">
        <v>4450</v>
      </c>
    </row>
    <row r="1117" spans="1:9" x14ac:dyDescent="0.35">
      <c r="A1117" s="108" t="str">
        <f t="shared" si="34"/>
        <v>27</v>
      </c>
      <c r="B1117" s="105">
        <v>27</v>
      </c>
      <c r="C1117" s="105" t="s">
        <v>4441</v>
      </c>
      <c r="D1117" s="107" t="s">
        <v>1000</v>
      </c>
      <c r="E1117" s="106" t="s">
        <v>4451</v>
      </c>
      <c r="F1117" s="107" t="s">
        <v>4452</v>
      </c>
      <c r="G1117" s="106" t="s">
        <v>4451</v>
      </c>
      <c r="H1117" s="105" t="str">
        <f t="shared" si="35"/>
        <v>大阪府豊中市</v>
      </c>
      <c r="I1117" t="s">
        <v>4453</v>
      </c>
    </row>
    <row r="1118" spans="1:9" x14ac:dyDescent="0.35">
      <c r="A1118" s="108" t="str">
        <f t="shared" si="34"/>
        <v>27</v>
      </c>
      <c r="B1118" s="105">
        <v>27</v>
      </c>
      <c r="C1118" s="105" t="s">
        <v>4441</v>
      </c>
      <c r="D1118" s="107" t="s">
        <v>1004</v>
      </c>
      <c r="E1118" s="106" t="s">
        <v>4454</v>
      </c>
      <c r="F1118" s="107" t="s">
        <v>4455</v>
      </c>
      <c r="G1118" s="106" t="s">
        <v>4454</v>
      </c>
      <c r="H1118" s="105" t="str">
        <f t="shared" si="35"/>
        <v>大阪府池田市</v>
      </c>
      <c r="I1118" t="s">
        <v>4456</v>
      </c>
    </row>
    <row r="1119" spans="1:9" x14ac:dyDescent="0.35">
      <c r="A1119" s="108" t="str">
        <f t="shared" si="34"/>
        <v>27</v>
      </c>
      <c r="B1119" s="105">
        <v>27</v>
      </c>
      <c r="C1119" s="105" t="s">
        <v>4441</v>
      </c>
      <c r="D1119" s="107" t="s">
        <v>1008</v>
      </c>
      <c r="E1119" s="106" t="s">
        <v>4457</v>
      </c>
      <c r="F1119" s="107" t="s">
        <v>4458</v>
      </c>
      <c r="G1119" s="106" t="s">
        <v>4457</v>
      </c>
      <c r="H1119" s="105" t="str">
        <f t="shared" si="35"/>
        <v>大阪府吹田市</v>
      </c>
      <c r="I1119" t="s">
        <v>4459</v>
      </c>
    </row>
    <row r="1120" spans="1:9" x14ac:dyDescent="0.35">
      <c r="A1120" s="108" t="str">
        <f t="shared" si="34"/>
        <v>27</v>
      </c>
      <c r="B1120" s="105">
        <v>27</v>
      </c>
      <c r="C1120" s="105" t="s">
        <v>4441</v>
      </c>
      <c r="D1120" s="107" t="s">
        <v>1012</v>
      </c>
      <c r="E1120" s="106" t="s">
        <v>4460</v>
      </c>
      <c r="F1120" s="107" t="s">
        <v>4461</v>
      </c>
      <c r="G1120" s="106" t="s">
        <v>4460</v>
      </c>
      <c r="H1120" s="105" t="str">
        <f t="shared" si="35"/>
        <v>大阪府泉大津市</v>
      </c>
      <c r="I1120" t="s">
        <v>4462</v>
      </c>
    </row>
    <row r="1121" spans="1:9" x14ac:dyDescent="0.35">
      <c r="A1121" s="108" t="str">
        <f t="shared" si="34"/>
        <v>27</v>
      </c>
      <c r="B1121" s="105">
        <v>27</v>
      </c>
      <c r="C1121" s="105" t="s">
        <v>4441</v>
      </c>
      <c r="D1121" s="107" t="s">
        <v>1016</v>
      </c>
      <c r="E1121" s="106" t="s">
        <v>4463</v>
      </c>
      <c r="F1121" s="107" t="s">
        <v>4464</v>
      </c>
      <c r="G1121" s="106" t="s">
        <v>4463</v>
      </c>
      <c r="H1121" s="105" t="str">
        <f t="shared" si="35"/>
        <v>大阪府高槻市</v>
      </c>
      <c r="I1121" t="s">
        <v>4465</v>
      </c>
    </row>
    <row r="1122" spans="1:9" x14ac:dyDescent="0.35">
      <c r="A1122" s="108" t="str">
        <f t="shared" si="34"/>
        <v>27</v>
      </c>
      <c r="B1122" s="105">
        <v>27</v>
      </c>
      <c r="C1122" s="105" t="s">
        <v>4441</v>
      </c>
      <c r="D1122" s="107" t="s">
        <v>1020</v>
      </c>
      <c r="E1122" s="106" t="s">
        <v>4466</v>
      </c>
      <c r="F1122" s="107" t="s">
        <v>4467</v>
      </c>
      <c r="G1122" s="106" t="s">
        <v>4466</v>
      </c>
      <c r="H1122" s="105" t="str">
        <f t="shared" si="35"/>
        <v>大阪府貝塚市</v>
      </c>
      <c r="I1122" t="s">
        <v>4468</v>
      </c>
    </row>
    <row r="1123" spans="1:9" x14ac:dyDescent="0.35">
      <c r="A1123" s="108" t="str">
        <f t="shared" si="34"/>
        <v>27</v>
      </c>
      <c r="B1123" s="105">
        <v>27</v>
      </c>
      <c r="C1123" s="105" t="s">
        <v>4441</v>
      </c>
      <c r="D1123" s="107" t="s">
        <v>1024</v>
      </c>
      <c r="E1123" s="106" t="s">
        <v>4469</v>
      </c>
      <c r="F1123" s="107" t="s">
        <v>4470</v>
      </c>
      <c r="G1123" s="106" t="s">
        <v>4469</v>
      </c>
      <c r="H1123" s="105" t="str">
        <f t="shared" si="35"/>
        <v>大阪府守口市</v>
      </c>
      <c r="I1123" t="s">
        <v>4471</v>
      </c>
    </row>
    <row r="1124" spans="1:9" x14ac:dyDescent="0.35">
      <c r="A1124" s="108" t="str">
        <f t="shared" si="34"/>
        <v>27</v>
      </c>
      <c r="B1124" s="105">
        <v>27</v>
      </c>
      <c r="C1124" s="105" t="s">
        <v>4441</v>
      </c>
      <c r="D1124" s="107" t="s">
        <v>1028</v>
      </c>
      <c r="E1124" s="106" t="s">
        <v>4472</v>
      </c>
      <c r="F1124" s="107" t="s">
        <v>4473</v>
      </c>
      <c r="G1124" s="106" t="s">
        <v>4472</v>
      </c>
      <c r="H1124" s="105" t="str">
        <f t="shared" si="35"/>
        <v>大阪府枚方市</v>
      </c>
      <c r="I1124" t="s">
        <v>4474</v>
      </c>
    </row>
    <row r="1125" spans="1:9" x14ac:dyDescent="0.35">
      <c r="A1125" s="108" t="str">
        <f t="shared" si="34"/>
        <v>27</v>
      </c>
      <c r="B1125" s="105">
        <v>27</v>
      </c>
      <c r="C1125" s="105" t="s">
        <v>4441</v>
      </c>
      <c r="D1125" s="107" t="s">
        <v>1032</v>
      </c>
      <c r="E1125" s="106" t="s">
        <v>4475</v>
      </c>
      <c r="F1125" s="107" t="s">
        <v>4476</v>
      </c>
      <c r="G1125" s="106" t="s">
        <v>4475</v>
      </c>
      <c r="H1125" s="105" t="str">
        <f t="shared" si="35"/>
        <v>大阪府茨木市</v>
      </c>
      <c r="I1125" t="s">
        <v>4477</v>
      </c>
    </row>
    <row r="1126" spans="1:9" x14ac:dyDescent="0.35">
      <c r="A1126" s="108" t="str">
        <f t="shared" si="34"/>
        <v>27</v>
      </c>
      <c r="B1126" s="105">
        <v>27</v>
      </c>
      <c r="C1126" s="105" t="s">
        <v>4441</v>
      </c>
      <c r="D1126" s="107" t="s">
        <v>1036</v>
      </c>
      <c r="E1126" s="106" t="s">
        <v>4478</v>
      </c>
      <c r="F1126" s="107" t="s">
        <v>4479</v>
      </c>
      <c r="G1126" s="106" t="s">
        <v>4478</v>
      </c>
      <c r="H1126" s="105" t="str">
        <f t="shared" si="35"/>
        <v>大阪府八尾市</v>
      </c>
      <c r="I1126" t="s">
        <v>4480</v>
      </c>
    </row>
    <row r="1127" spans="1:9" x14ac:dyDescent="0.35">
      <c r="A1127" s="108" t="str">
        <f t="shared" si="34"/>
        <v>27</v>
      </c>
      <c r="B1127" s="105">
        <v>27</v>
      </c>
      <c r="C1127" s="105" t="s">
        <v>4441</v>
      </c>
      <c r="D1127" s="107" t="s">
        <v>1040</v>
      </c>
      <c r="E1127" s="106" t="s">
        <v>4481</v>
      </c>
      <c r="F1127" s="107" t="s">
        <v>4482</v>
      </c>
      <c r="G1127" s="106" t="s">
        <v>4481</v>
      </c>
      <c r="H1127" s="105" t="str">
        <f t="shared" si="35"/>
        <v>大阪府泉佐野市</v>
      </c>
      <c r="I1127" t="s">
        <v>4483</v>
      </c>
    </row>
    <row r="1128" spans="1:9" x14ac:dyDescent="0.35">
      <c r="A1128" s="108" t="str">
        <f t="shared" si="34"/>
        <v>27</v>
      </c>
      <c r="B1128" s="105">
        <v>27</v>
      </c>
      <c r="C1128" s="105" t="s">
        <v>4441</v>
      </c>
      <c r="D1128" s="107" t="s">
        <v>1044</v>
      </c>
      <c r="E1128" s="106" t="s">
        <v>4484</v>
      </c>
      <c r="F1128" s="107" t="s">
        <v>4485</v>
      </c>
      <c r="G1128" s="106" t="s">
        <v>4484</v>
      </c>
      <c r="H1128" s="105" t="str">
        <f t="shared" si="35"/>
        <v>大阪府富田林市</v>
      </c>
      <c r="I1128" t="s">
        <v>4486</v>
      </c>
    </row>
    <row r="1129" spans="1:9" x14ac:dyDescent="0.35">
      <c r="A1129" s="108" t="str">
        <f t="shared" si="34"/>
        <v>27</v>
      </c>
      <c r="B1129" s="105">
        <v>27</v>
      </c>
      <c r="C1129" s="105" t="s">
        <v>4441</v>
      </c>
      <c r="D1129" s="107" t="s">
        <v>1048</v>
      </c>
      <c r="E1129" s="106" t="s">
        <v>4487</v>
      </c>
      <c r="F1129" s="107" t="s">
        <v>4488</v>
      </c>
      <c r="G1129" s="106" t="s">
        <v>4487</v>
      </c>
      <c r="H1129" s="105" t="str">
        <f t="shared" si="35"/>
        <v>大阪府寝屋川市</v>
      </c>
      <c r="I1129" t="s">
        <v>4489</v>
      </c>
    </row>
    <row r="1130" spans="1:9" x14ac:dyDescent="0.35">
      <c r="A1130" s="108" t="str">
        <f t="shared" si="34"/>
        <v>27</v>
      </c>
      <c r="B1130" s="105">
        <v>27</v>
      </c>
      <c r="C1130" s="105" t="s">
        <v>4441</v>
      </c>
      <c r="D1130" s="107" t="s">
        <v>1052</v>
      </c>
      <c r="E1130" s="106" t="s">
        <v>4490</v>
      </c>
      <c r="F1130" s="107" t="s">
        <v>4491</v>
      </c>
      <c r="G1130" s="106" t="s">
        <v>4490</v>
      </c>
      <c r="H1130" s="105" t="str">
        <f t="shared" si="35"/>
        <v>大阪府河内長野市</v>
      </c>
      <c r="I1130" t="s">
        <v>4492</v>
      </c>
    </row>
    <row r="1131" spans="1:9" x14ac:dyDescent="0.35">
      <c r="A1131" s="108" t="str">
        <f t="shared" si="34"/>
        <v>27</v>
      </c>
      <c r="B1131" s="105">
        <v>27</v>
      </c>
      <c r="C1131" s="105" t="s">
        <v>4441</v>
      </c>
      <c r="D1131" s="107" t="s">
        <v>1056</v>
      </c>
      <c r="E1131" s="106" t="s">
        <v>4493</v>
      </c>
      <c r="F1131" s="107" t="s">
        <v>4494</v>
      </c>
      <c r="G1131" s="106" t="s">
        <v>4493</v>
      </c>
      <c r="H1131" s="105" t="str">
        <f t="shared" si="35"/>
        <v>大阪府松原市</v>
      </c>
      <c r="I1131" t="s">
        <v>4495</v>
      </c>
    </row>
    <row r="1132" spans="1:9" x14ac:dyDescent="0.35">
      <c r="A1132" s="108" t="str">
        <f t="shared" si="34"/>
        <v>27</v>
      </c>
      <c r="B1132" s="105">
        <v>27</v>
      </c>
      <c r="C1132" s="105" t="s">
        <v>4441</v>
      </c>
      <c r="D1132" s="107" t="s">
        <v>1060</v>
      </c>
      <c r="E1132" s="106" t="s">
        <v>4496</v>
      </c>
      <c r="F1132" s="107" t="s">
        <v>4497</v>
      </c>
      <c r="G1132" s="106" t="s">
        <v>4496</v>
      </c>
      <c r="H1132" s="105" t="str">
        <f t="shared" si="35"/>
        <v>大阪府大東市</v>
      </c>
      <c r="I1132" t="s">
        <v>4498</v>
      </c>
    </row>
    <row r="1133" spans="1:9" x14ac:dyDescent="0.35">
      <c r="A1133" s="108" t="str">
        <f t="shared" si="34"/>
        <v>27</v>
      </c>
      <c r="B1133" s="105">
        <v>27</v>
      </c>
      <c r="C1133" s="105" t="s">
        <v>4441</v>
      </c>
      <c r="D1133" s="107" t="s">
        <v>1064</v>
      </c>
      <c r="E1133" s="106" t="s">
        <v>4499</v>
      </c>
      <c r="F1133" s="107" t="s">
        <v>4500</v>
      </c>
      <c r="G1133" s="106" t="s">
        <v>4499</v>
      </c>
      <c r="H1133" s="105" t="str">
        <f t="shared" si="35"/>
        <v>大阪府和泉市</v>
      </c>
      <c r="I1133" t="s">
        <v>4501</v>
      </c>
    </row>
    <row r="1134" spans="1:9" x14ac:dyDescent="0.35">
      <c r="A1134" s="108" t="str">
        <f t="shared" si="34"/>
        <v>27</v>
      </c>
      <c r="B1134" s="105">
        <v>27</v>
      </c>
      <c r="C1134" s="105" t="s">
        <v>4441</v>
      </c>
      <c r="D1134" s="107" t="s">
        <v>1068</v>
      </c>
      <c r="E1134" s="106" t="s">
        <v>4502</v>
      </c>
      <c r="F1134" s="107" t="s">
        <v>4503</v>
      </c>
      <c r="G1134" s="106" t="s">
        <v>4502</v>
      </c>
      <c r="H1134" s="105" t="str">
        <f t="shared" si="35"/>
        <v>大阪府箕面市</v>
      </c>
      <c r="I1134" t="s">
        <v>4504</v>
      </c>
    </row>
    <row r="1135" spans="1:9" x14ac:dyDescent="0.35">
      <c r="A1135" s="108" t="str">
        <f t="shared" si="34"/>
        <v>27</v>
      </c>
      <c r="B1135" s="105">
        <v>27</v>
      </c>
      <c r="C1135" s="105" t="s">
        <v>4441</v>
      </c>
      <c r="D1135" s="107" t="s">
        <v>1072</v>
      </c>
      <c r="E1135" s="106" t="s">
        <v>4505</v>
      </c>
      <c r="F1135" s="107" t="s">
        <v>4506</v>
      </c>
      <c r="G1135" s="106" t="s">
        <v>4505</v>
      </c>
      <c r="H1135" s="105" t="str">
        <f t="shared" si="35"/>
        <v>大阪府柏原市</v>
      </c>
      <c r="I1135" t="s">
        <v>4507</v>
      </c>
    </row>
    <row r="1136" spans="1:9" x14ac:dyDescent="0.35">
      <c r="A1136" s="108" t="str">
        <f t="shared" si="34"/>
        <v>27</v>
      </c>
      <c r="B1136" s="105">
        <v>27</v>
      </c>
      <c r="C1136" s="105" t="s">
        <v>4441</v>
      </c>
      <c r="D1136" s="107" t="s">
        <v>1076</v>
      </c>
      <c r="E1136" s="106" t="s">
        <v>4508</v>
      </c>
      <c r="F1136" s="107" t="s">
        <v>4509</v>
      </c>
      <c r="G1136" s="106" t="s">
        <v>4508</v>
      </c>
      <c r="H1136" s="105" t="str">
        <f t="shared" si="35"/>
        <v>大阪府羽曳野市</v>
      </c>
      <c r="I1136" t="s">
        <v>4510</v>
      </c>
    </row>
    <row r="1137" spans="1:9" x14ac:dyDescent="0.35">
      <c r="A1137" s="108" t="str">
        <f t="shared" si="34"/>
        <v>27</v>
      </c>
      <c r="B1137" s="105">
        <v>27</v>
      </c>
      <c r="C1137" s="105" t="s">
        <v>4441</v>
      </c>
      <c r="D1137" s="107" t="s">
        <v>1080</v>
      </c>
      <c r="E1137" s="106" t="s">
        <v>4511</v>
      </c>
      <c r="F1137" s="107" t="s">
        <v>4512</v>
      </c>
      <c r="G1137" s="106" t="s">
        <v>4511</v>
      </c>
      <c r="H1137" s="105" t="str">
        <f t="shared" si="35"/>
        <v>大阪府門真市</v>
      </c>
      <c r="I1137" t="s">
        <v>4513</v>
      </c>
    </row>
    <row r="1138" spans="1:9" x14ac:dyDescent="0.35">
      <c r="A1138" s="108" t="str">
        <f t="shared" si="34"/>
        <v>27</v>
      </c>
      <c r="B1138" s="105">
        <v>27</v>
      </c>
      <c r="C1138" s="105" t="s">
        <v>4441</v>
      </c>
      <c r="D1138" s="107" t="s">
        <v>1084</v>
      </c>
      <c r="E1138" s="106" t="s">
        <v>4514</v>
      </c>
      <c r="F1138" s="107" t="s">
        <v>4515</v>
      </c>
      <c r="G1138" s="106" t="s">
        <v>4514</v>
      </c>
      <c r="H1138" s="105" t="str">
        <f t="shared" si="35"/>
        <v>大阪府摂津市</v>
      </c>
      <c r="I1138" t="s">
        <v>4516</v>
      </c>
    </row>
    <row r="1139" spans="1:9" x14ac:dyDescent="0.35">
      <c r="A1139" s="108" t="str">
        <f t="shared" si="34"/>
        <v>27</v>
      </c>
      <c r="B1139" s="105">
        <v>27</v>
      </c>
      <c r="C1139" s="105" t="s">
        <v>4441</v>
      </c>
      <c r="D1139" s="107" t="s">
        <v>1088</v>
      </c>
      <c r="E1139" s="106" t="s">
        <v>4517</v>
      </c>
      <c r="F1139" s="107" t="s">
        <v>4518</v>
      </c>
      <c r="G1139" s="106" t="s">
        <v>4517</v>
      </c>
      <c r="H1139" s="105" t="str">
        <f t="shared" si="35"/>
        <v>大阪府高石市</v>
      </c>
      <c r="I1139" t="s">
        <v>4519</v>
      </c>
    </row>
    <row r="1140" spans="1:9" x14ac:dyDescent="0.35">
      <c r="A1140" s="108" t="str">
        <f t="shared" si="34"/>
        <v>27</v>
      </c>
      <c r="B1140" s="105">
        <v>27</v>
      </c>
      <c r="C1140" s="105" t="s">
        <v>4441</v>
      </c>
      <c r="D1140" s="107" t="s">
        <v>1615</v>
      </c>
      <c r="E1140" s="106" t="s">
        <v>4520</v>
      </c>
      <c r="F1140" s="107" t="s">
        <v>4521</v>
      </c>
      <c r="G1140" s="106" t="s">
        <v>4520</v>
      </c>
      <c r="H1140" s="105" t="str">
        <f t="shared" si="35"/>
        <v>大阪府藤井寺市</v>
      </c>
      <c r="I1140" t="s">
        <v>4522</v>
      </c>
    </row>
    <row r="1141" spans="1:9" x14ac:dyDescent="0.35">
      <c r="A1141" s="108" t="str">
        <f t="shared" si="34"/>
        <v>27</v>
      </c>
      <c r="B1141" s="105">
        <v>27</v>
      </c>
      <c r="C1141" s="105" t="s">
        <v>4441</v>
      </c>
      <c r="D1141" s="107" t="s">
        <v>1092</v>
      </c>
      <c r="E1141" s="106" t="s">
        <v>4523</v>
      </c>
      <c r="F1141" s="107" t="s">
        <v>4524</v>
      </c>
      <c r="G1141" s="106" t="s">
        <v>4523</v>
      </c>
      <c r="H1141" s="105" t="str">
        <f t="shared" si="35"/>
        <v>大阪府東大阪市</v>
      </c>
      <c r="I1141" t="s">
        <v>4525</v>
      </c>
    </row>
    <row r="1142" spans="1:9" x14ac:dyDescent="0.35">
      <c r="A1142" s="108" t="str">
        <f t="shared" si="34"/>
        <v>27</v>
      </c>
      <c r="B1142" s="105">
        <v>27</v>
      </c>
      <c r="C1142" s="105" t="s">
        <v>4441</v>
      </c>
      <c r="D1142" s="107" t="s">
        <v>1096</v>
      </c>
      <c r="E1142" s="106" t="s">
        <v>4526</v>
      </c>
      <c r="F1142" s="107" t="s">
        <v>4527</v>
      </c>
      <c r="G1142" s="106" t="s">
        <v>4526</v>
      </c>
      <c r="H1142" s="105" t="str">
        <f t="shared" si="35"/>
        <v>大阪府泉南市</v>
      </c>
      <c r="I1142" t="s">
        <v>4528</v>
      </c>
    </row>
    <row r="1143" spans="1:9" x14ac:dyDescent="0.35">
      <c r="A1143" s="108" t="str">
        <f t="shared" si="34"/>
        <v>27</v>
      </c>
      <c r="B1143" s="105">
        <v>27</v>
      </c>
      <c r="C1143" s="105" t="s">
        <v>4441</v>
      </c>
      <c r="D1143" s="107" t="s">
        <v>1100</v>
      </c>
      <c r="E1143" s="106" t="s">
        <v>4529</v>
      </c>
      <c r="F1143" s="107" t="s">
        <v>4530</v>
      </c>
      <c r="G1143" s="106" t="s">
        <v>4529</v>
      </c>
      <c r="H1143" s="105" t="str">
        <f t="shared" si="35"/>
        <v>大阪府四條畷市</v>
      </c>
      <c r="I1143" t="s">
        <v>4531</v>
      </c>
    </row>
    <row r="1144" spans="1:9" x14ac:dyDescent="0.35">
      <c r="A1144" s="108" t="str">
        <f t="shared" si="34"/>
        <v>27</v>
      </c>
      <c r="B1144" s="105">
        <v>27</v>
      </c>
      <c r="C1144" s="105" t="s">
        <v>4441</v>
      </c>
      <c r="D1144" s="107" t="s">
        <v>1104</v>
      </c>
      <c r="E1144" s="106" t="s">
        <v>4532</v>
      </c>
      <c r="F1144" s="107" t="s">
        <v>4533</v>
      </c>
      <c r="G1144" s="106" t="s">
        <v>4532</v>
      </c>
      <c r="H1144" s="105" t="str">
        <f t="shared" si="35"/>
        <v>大阪府交野市</v>
      </c>
      <c r="I1144" t="s">
        <v>4534</v>
      </c>
    </row>
    <row r="1145" spans="1:9" x14ac:dyDescent="0.35">
      <c r="A1145" s="108" t="str">
        <f t="shared" si="34"/>
        <v>27</v>
      </c>
      <c r="B1145" s="105">
        <v>27</v>
      </c>
      <c r="C1145" s="105" t="s">
        <v>4441</v>
      </c>
      <c r="D1145" s="107" t="s">
        <v>1619</v>
      </c>
      <c r="E1145" s="106" t="s">
        <v>4535</v>
      </c>
      <c r="F1145" s="107" t="s">
        <v>4536</v>
      </c>
      <c r="G1145" s="106" t="s">
        <v>4535</v>
      </c>
      <c r="H1145" s="105" t="str">
        <f t="shared" si="35"/>
        <v>大阪府島本町</v>
      </c>
      <c r="I1145" t="s">
        <v>4537</v>
      </c>
    </row>
    <row r="1146" spans="1:9" x14ac:dyDescent="0.35">
      <c r="A1146" s="108" t="str">
        <f t="shared" si="34"/>
        <v>27</v>
      </c>
      <c r="B1146" s="105">
        <v>27</v>
      </c>
      <c r="C1146" s="105" t="s">
        <v>4441</v>
      </c>
      <c r="D1146" s="107" t="s">
        <v>1108</v>
      </c>
      <c r="E1146" s="106" t="s">
        <v>4538</v>
      </c>
      <c r="F1146" s="107" t="s">
        <v>4539</v>
      </c>
      <c r="G1146" s="106" t="s">
        <v>4538</v>
      </c>
      <c r="H1146" s="105" t="str">
        <f t="shared" si="35"/>
        <v>大阪府豊能町</v>
      </c>
      <c r="I1146" t="s">
        <v>4540</v>
      </c>
    </row>
    <row r="1147" spans="1:9" x14ac:dyDescent="0.35">
      <c r="A1147" s="108" t="str">
        <f t="shared" si="34"/>
        <v>27</v>
      </c>
      <c r="B1147" s="105">
        <v>27</v>
      </c>
      <c r="C1147" s="105" t="s">
        <v>4441</v>
      </c>
      <c r="D1147" s="107" t="s">
        <v>1112</v>
      </c>
      <c r="E1147" s="106" t="s">
        <v>4541</v>
      </c>
      <c r="F1147" s="107" t="s">
        <v>4542</v>
      </c>
      <c r="G1147" s="106" t="s">
        <v>4541</v>
      </c>
      <c r="H1147" s="105" t="str">
        <f t="shared" si="35"/>
        <v>大阪府能勢町</v>
      </c>
      <c r="I1147" t="s">
        <v>4543</v>
      </c>
    </row>
    <row r="1148" spans="1:9" x14ac:dyDescent="0.35">
      <c r="A1148" s="108" t="str">
        <f t="shared" si="34"/>
        <v>27</v>
      </c>
      <c r="B1148" s="105">
        <v>27</v>
      </c>
      <c r="C1148" s="105" t="s">
        <v>4441</v>
      </c>
      <c r="D1148" s="107" t="s">
        <v>1116</v>
      </c>
      <c r="E1148" s="106" t="s">
        <v>4544</v>
      </c>
      <c r="F1148" s="107" t="s">
        <v>4545</v>
      </c>
      <c r="G1148" s="106" t="s">
        <v>4544</v>
      </c>
      <c r="H1148" s="105" t="str">
        <f t="shared" si="35"/>
        <v>大阪府忠岡町</v>
      </c>
      <c r="I1148" t="s">
        <v>4546</v>
      </c>
    </row>
    <row r="1149" spans="1:9" x14ac:dyDescent="0.35">
      <c r="A1149" s="108" t="str">
        <f t="shared" si="34"/>
        <v>27</v>
      </c>
      <c r="B1149" s="105">
        <v>27</v>
      </c>
      <c r="C1149" s="105" t="s">
        <v>4441</v>
      </c>
      <c r="D1149" s="107" t="s">
        <v>1120</v>
      </c>
      <c r="E1149" s="106" t="s">
        <v>4547</v>
      </c>
      <c r="F1149" s="107" t="s">
        <v>4548</v>
      </c>
      <c r="G1149" s="106" t="s">
        <v>4547</v>
      </c>
      <c r="H1149" s="105" t="str">
        <f t="shared" si="35"/>
        <v>大阪府熊取町</v>
      </c>
      <c r="I1149" t="s">
        <v>4549</v>
      </c>
    </row>
    <row r="1150" spans="1:9" x14ac:dyDescent="0.35">
      <c r="A1150" s="108" t="str">
        <f t="shared" si="34"/>
        <v>27</v>
      </c>
      <c r="B1150" s="105">
        <v>27</v>
      </c>
      <c r="C1150" s="105" t="s">
        <v>4441</v>
      </c>
      <c r="D1150" s="107" t="s">
        <v>1124</v>
      </c>
      <c r="E1150" s="106" t="s">
        <v>4550</v>
      </c>
      <c r="F1150" s="107" t="s">
        <v>4551</v>
      </c>
      <c r="G1150" s="106" t="s">
        <v>4550</v>
      </c>
      <c r="H1150" s="105" t="str">
        <f t="shared" si="35"/>
        <v>大阪府田尻町</v>
      </c>
      <c r="I1150" t="s">
        <v>4552</v>
      </c>
    </row>
    <row r="1151" spans="1:9" x14ac:dyDescent="0.35">
      <c r="A1151" s="108" t="str">
        <f t="shared" si="34"/>
        <v>27</v>
      </c>
      <c r="B1151" s="105">
        <v>27</v>
      </c>
      <c r="C1151" s="105" t="s">
        <v>4441</v>
      </c>
      <c r="D1151" s="107" t="s">
        <v>2160</v>
      </c>
      <c r="E1151" s="106" t="s">
        <v>4553</v>
      </c>
      <c r="F1151" s="107" t="s">
        <v>4554</v>
      </c>
      <c r="G1151" s="106" t="s">
        <v>4553</v>
      </c>
      <c r="H1151" s="105" t="str">
        <f t="shared" si="35"/>
        <v>大阪府阪南市</v>
      </c>
      <c r="I1151" t="s">
        <v>4555</v>
      </c>
    </row>
    <row r="1152" spans="1:9" x14ac:dyDescent="0.35">
      <c r="A1152" s="108" t="str">
        <f t="shared" si="34"/>
        <v>27</v>
      </c>
      <c r="B1152" s="105">
        <v>27</v>
      </c>
      <c r="C1152" s="105" t="s">
        <v>4441</v>
      </c>
      <c r="D1152" s="107" t="s">
        <v>1884</v>
      </c>
      <c r="E1152" s="106" t="s">
        <v>4556</v>
      </c>
      <c r="F1152" s="107" t="s">
        <v>4557</v>
      </c>
      <c r="G1152" s="106" t="s">
        <v>4556</v>
      </c>
      <c r="H1152" s="105" t="str">
        <f t="shared" si="35"/>
        <v>大阪府岬町</v>
      </c>
      <c r="I1152" t="s">
        <v>4558</v>
      </c>
    </row>
    <row r="1153" spans="1:9" x14ac:dyDescent="0.35">
      <c r="A1153" s="108" t="str">
        <f t="shared" si="34"/>
        <v>27</v>
      </c>
      <c r="B1153" s="105">
        <v>27</v>
      </c>
      <c r="C1153" s="105" t="s">
        <v>4441</v>
      </c>
      <c r="D1153" s="107" t="s">
        <v>1128</v>
      </c>
      <c r="E1153" s="106" t="s">
        <v>4559</v>
      </c>
      <c r="F1153" s="107" t="s">
        <v>4560</v>
      </c>
      <c r="G1153" s="106" t="s">
        <v>4559</v>
      </c>
      <c r="H1153" s="105" t="str">
        <f t="shared" si="35"/>
        <v>大阪府太子町</v>
      </c>
      <c r="I1153" t="s">
        <v>4561</v>
      </c>
    </row>
    <row r="1154" spans="1:9" x14ac:dyDescent="0.35">
      <c r="A1154" s="108" t="str">
        <f t="shared" ref="A1154:A1217" si="36">MID(B1154+100,2,2)</f>
        <v>27</v>
      </c>
      <c r="B1154" s="105">
        <v>27</v>
      </c>
      <c r="C1154" s="105" t="s">
        <v>4441</v>
      </c>
      <c r="D1154" s="107" t="s">
        <v>1132</v>
      </c>
      <c r="E1154" s="106" t="s">
        <v>4562</v>
      </c>
      <c r="F1154" s="107" t="s">
        <v>4563</v>
      </c>
      <c r="G1154" s="106" t="s">
        <v>4562</v>
      </c>
      <c r="H1154" s="105" t="str">
        <f t="shared" ref="H1154:H1217" si="37">C1154&amp;E1154</f>
        <v>大阪府河南町</v>
      </c>
      <c r="I1154" t="s">
        <v>4564</v>
      </c>
    </row>
    <row r="1155" spans="1:9" x14ac:dyDescent="0.35">
      <c r="A1155" s="108" t="str">
        <f t="shared" si="36"/>
        <v>27</v>
      </c>
      <c r="B1155" s="105">
        <v>27</v>
      </c>
      <c r="C1155" s="105" t="s">
        <v>4441</v>
      </c>
      <c r="D1155" s="107" t="s">
        <v>1136</v>
      </c>
      <c r="E1155" s="106" t="s">
        <v>4565</v>
      </c>
      <c r="F1155" s="107" t="s">
        <v>4566</v>
      </c>
      <c r="G1155" s="106" t="s">
        <v>4565</v>
      </c>
      <c r="H1155" s="105" t="str">
        <f t="shared" si="37"/>
        <v>大阪府千早赤阪村</v>
      </c>
      <c r="I1155" t="s">
        <v>4567</v>
      </c>
    </row>
    <row r="1156" spans="1:9" x14ac:dyDescent="0.35">
      <c r="A1156" s="108" t="str">
        <f t="shared" si="36"/>
        <v>27</v>
      </c>
      <c r="B1156" s="105">
        <v>27</v>
      </c>
      <c r="C1156" s="105" t="s">
        <v>4441</v>
      </c>
      <c r="D1156" s="107" t="s">
        <v>1140</v>
      </c>
      <c r="E1156" s="106" t="s">
        <v>4568</v>
      </c>
      <c r="F1156" s="107" t="s">
        <v>4569</v>
      </c>
      <c r="G1156" s="106" t="s">
        <v>4568</v>
      </c>
      <c r="H1156" s="105" t="str">
        <f t="shared" si="37"/>
        <v>大阪府大阪狭山市</v>
      </c>
      <c r="I1156" t="s">
        <v>4570</v>
      </c>
    </row>
    <row r="1157" spans="1:9" x14ac:dyDescent="0.35">
      <c r="A1157" s="108" t="str">
        <f t="shared" si="36"/>
        <v>28</v>
      </c>
      <c r="B1157" s="105">
        <v>28</v>
      </c>
      <c r="C1157" s="105" t="s">
        <v>4571</v>
      </c>
      <c r="D1157" s="107" t="s">
        <v>988</v>
      </c>
      <c r="E1157" s="106" t="s">
        <v>4572</v>
      </c>
      <c r="F1157" s="107" t="s">
        <v>4573</v>
      </c>
      <c r="G1157" s="106" t="s">
        <v>4572</v>
      </c>
      <c r="H1157" s="105" t="str">
        <f t="shared" si="37"/>
        <v>兵庫県神戸市</v>
      </c>
      <c r="I1157" t="s">
        <v>4574</v>
      </c>
    </row>
    <row r="1158" spans="1:9" x14ac:dyDescent="0.35">
      <c r="A1158" s="108" t="str">
        <f t="shared" si="36"/>
        <v>28</v>
      </c>
      <c r="B1158" s="105">
        <v>28</v>
      </c>
      <c r="C1158" s="105" t="s">
        <v>4571</v>
      </c>
      <c r="D1158" s="107" t="s">
        <v>992</v>
      </c>
      <c r="E1158" s="106" t="s">
        <v>4575</v>
      </c>
      <c r="F1158" s="107" t="s">
        <v>4576</v>
      </c>
      <c r="G1158" s="106" t="s">
        <v>4575</v>
      </c>
      <c r="H1158" s="105" t="str">
        <f t="shared" si="37"/>
        <v>兵庫県姫路市</v>
      </c>
      <c r="I1158" t="s">
        <v>4577</v>
      </c>
    </row>
    <row r="1159" spans="1:9" x14ac:dyDescent="0.35">
      <c r="A1159" s="108" t="str">
        <f t="shared" si="36"/>
        <v>28</v>
      </c>
      <c r="B1159" s="105">
        <v>28</v>
      </c>
      <c r="C1159" s="105" t="s">
        <v>4571</v>
      </c>
      <c r="D1159" s="107" t="s">
        <v>996</v>
      </c>
      <c r="E1159" s="106" t="s">
        <v>4578</v>
      </c>
      <c r="F1159" s="107" t="s">
        <v>4579</v>
      </c>
      <c r="G1159" s="106" t="s">
        <v>4578</v>
      </c>
      <c r="H1159" s="105" t="str">
        <f t="shared" si="37"/>
        <v>兵庫県尼崎市</v>
      </c>
      <c r="I1159" t="s">
        <v>4580</v>
      </c>
    </row>
    <row r="1160" spans="1:9" x14ac:dyDescent="0.35">
      <c r="A1160" s="108" t="str">
        <f t="shared" si="36"/>
        <v>28</v>
      </c>
      <c r="B1160" s="105">
        <v>28</v>
      </c>
      <c r="C1160" s="105" t="s">
        <v>4571</v>
      </c>
      <c r="D1160" s="107" t="s">
        <v>1000</v>
      </c>
      <c r="E1160" s="106" t="s">
        <v>4581</v>
      </c>
      <c r="F1160" s="107" t="s">
        <v>4582</v>
      </c>
      <c r="G1160" s="106" t="s">
        <v>4581</v>
      </c>
      <c r="H1160" s="105" t="str">
        <f t="shared" si="37"/>
        <v>兵庫県明石市</v>
      </c>
      <c r="I1160" t="s">
        <v>4583</v>
      </c>
    </row>
    <row r="1161" spans="1:9" x14ac:dyDescent="0.35">
      <c r="A1161" s="108" t="str">
        <f t="shared" si="36"/>
        <v>28</v>
      </c>
      <c r="B1161" s="105">
        <v>28</v>
      </c>
      <c r="C1161" s="105" t="s">
        <v>4571</v>
      </c>
      <c r="D1161" s="107" t="s">
        <v>1004</v>
      </c>
      <c r="E1161" s="106" t="s">
        <v>4584</v>
      </c>
      <c r="F1161" s="107" t="s">
        <v>4585</v>
      </c>
      <c r="G1161" s="106" t="s">
        <v>4584</v>
      </c>
      <c r="H1161" s="105" t="str">
        <f t="shared" si="37"/>
        <v>兵庫県西宮市</v>
      </c>
      <c r="I1161" t="s">
        <v>4586</v>
      </c>
    </row>
    <row r="1162" spans="1:9" x14ac:dyDescent="0.35">
      <c r="A1162" s="108" t="str">
        <f t="shared" si="36"/>
        <v>28</v>
      </c>
      <c r="B1162" s="105">
        <v>28</v>
      </c>
      <c r="C1162" s="105" t="s">
        <v>4571</v>
      </c>
      <c r="D1162" s="107" t="s">
        <v>1008</v>
      </c>
      <c r="E1162" s="106" t="s">
        <v>4587</v>
      </c>
      <c r="F1162" s="107" t="s">
        <v>4588</v>
      </c>
      <c r="G1162" s="106" t="s">
        <v>4587</v>
      </c>
      <c r="H1162" s="105" t="str">
        <f t="shared" si="37"/>
        <v>兵庫県洲本市</v>
      </c>
      <c r="I1162" t="s">
        <v>4589</v>
      </c>
    </row>
    <row r="1163" spans="1:9" x14ac:dyDescent="0.35">
      <c r="A1163" s="108" t="str">
        <f t="shared" si="36"/>
        <v>28</v>
      </c>
      <c r="B1163" s="105">
        <v>28</v>
      </c>
      <c r="C1163" s="105" t="s">
        <v>4571</v>
      </c>
      <c r="D1163" s="107" t="s">
        <v>1012</v>
      </c>
      <c r="E1163" s="106" t="s">
        <v>4590</v>
      </c>
      <c r="F1163" s="107" t="s">
        <v>4591</v>
      </c>
      <c r="G1163" s="106" t="s">
        <v>4590</v>
      </c>
      <c r="H1163" s="105" t="str">
        <f t="shared" si="37"/>
        <v>兵庫県芦屋市</v>
      </c>
      <c r="I1163" t="s">
        <v>4592</v>
      </c>
    </row>
    <row r="1164" spans="1:9" x14ac:dyDescent="0.35">
      <c r="A1164" s="108" t="str">
        <f t="shared" si="36"/>
        <v>28</v>
      </c>
      <c r="B1164" s="105">
        <v>28</v>
      </c>
      <c r="C1164" s="105" t="s">
        <v>4571</v>
      </c>
      <c r="D1164" s="107" t="s">
        <v>1016</v>
      </c>
      <c r="E1164" s="106" t="s">
        <v>4593</v>
      </c>
      <c r="F1164" s="107" t="s">
        <v>4594</v>
      </c>
      <c r="G1164" s="106" t="s">
        <v>4593</v>
      </c>
      <c r="H1164" s="105" t="str">
        <f t="shared" si="37"/>
        <v>兵庫県伊丹市</v>
      </c>
      <c r="I1164" t="s">
        <v>4595</v>
      </c>
    </row>
    <row r="1165" spans="1:9" x14ac:dyDescent="0.35">
      <c r="A1165" s="108" t="str">
        <f t="shared" si="36"/>
        <v>28</v>
      </c>
      <c r="B1165" s="105">
        <v>28</v>
      </c>
      <c r="C1165" s="105" t="s">
        <v>4571</v>
      </c>
      <c r="D1165" s="107" t="s">
        <v>1020</v>
      </c>
      <c r="E1165" s="106" t="s">
        <v>4596</v>
      </c>
      <c r="F1165" s="107" t="s">
        <v>4597</v>
      </c>
      <c r="G1165" s="106" t="s">
        <v>4596</v>
      </c>
      <c r="H1165" s="105" t="str">
        <f t="shared" si="37"/>
        <v>兵庫県相生市</v>
      </c>
      <c r="I1165" t="s">
        <v>4598</v>
      </c>
    </row>
    <row r="1166" spans="1:9" x14ac:dyDescent="0.35">
      <c r="A1166" s="108" t="str">
        <f t="shared" si="36"/>
        <v>28</v>
      </c>
      <c r="B1166" s="105">
        <v>28</v>
      </c>
      <c r="C1166" s="105" t="s">
        <v>4571</v>
      </c>
      <c r="D1166" s="107" t="s">
        <v>1028</v>
      </c>
      <c r="E1166" s="106" t="s">
        <v>4599</v>
      </c>
      <c r="F1166" s="107" t="s">
        <v>4600</v>
      </c>
      <c r="G1166" s="106" t="s">
        <v>4599</v>
      </c>
      <c r="H1166" s="105" t="str">
        <f t="shared" si="37"/>
        <v>兵庫県加古川市</v>
      </c>
      <c r="I1166" t="s">
        <v>4601</v>
      </c>
    </row>
    <row r="1167" spans="1:9" x14ac:dyDescent="0.35">
      <c r="A1167" s="108" t="str">
        <f t="shared" si="36"/>
        <v>28</v>
      </c>
      <c r="B1167" s="105">
        <v>28</v>
      </c>
      <c r="C1167" s="105" t="s">
        <v>4571</v>
      </c>
      <c r="D1167" s="107" t="s">
        <v>1036</v>
      </c>
      <c r="E1167" s="106" t="s">
        <v>4602</v>
      </c>
      <c r="F1167" s="107" t="s">
        <v>4603</v>
      </c>
      <c r="G1167" s="106" t="s">
        <v>4602</v>
      </c>
      <c r="H1167" s="105" t="str">
        <f t="shared" si="37"/>
        <v>兵庫県赤穂市</v>
      </c>
      <c r="I1167" t="s">
        <v>4604</v>
      </c>
    </row>
    <row r="1168" spans="1:9" x14ac:dyDescent="0.35">
      <c r="A1168" s="108" t="str">
        <f t="shared" si="36"/>
        <v>28</v>
      </c>
      <c r="B1168" s="105">
        <v>28</v>
      </c>
      <c r="C1168" s="105" t="s">
        <v>4571</v>
      </c>
      <c r="D1168" s="107" t="s">
        <v>1040</v>
      </c>
      <c r="E1168" s="106" t="s">
        <v>4605</v>
      </c>
      <c r="F1168" s="107" t="s">
        <v>4606</v>
      </c>
      <c r="G1168" s="106" t="s">
        <v>4605</v>
      </c>
      <c r="H1168" s="105" t="str">
        <f t="shared" si="37"/>
        <v>兵庫県西脇市</v>
      </c>
      <c r="I1168" t="s">
        <v>4607</v>
      </c>
    </row>
    <row r="1169" spans="1:9" x14ac:dyDescent="0.35">
      <c r="A1169" s="108" t="str">
        <f t="shared" si="36"/>
        <v>28</v>
      </c>
      <c r="B1169" s="105">
        <v>28</v>
      </c>
      <c r="C1169" s="105" t="s">
        <v>4571</v>
      </c>
      <c r="D1169" s="107" t="s">
        <v>1044</v>
      </c>
      <c r="E1169" s="106" t="s">
        <v>4608</v>
      </c>
      <c r="F1169" s="107" t="s">
        <v>4609</v>
      </c>
      <c r="G1169" s="106" t="s">
        <v>4608</v>
      </c>
      <c r="H1169" s="105" t="str">
        <f t="shared" si="37"/>
        <v>兵庫県宝塚市</v>
      </c>
      <c r="I1169" t="s">
        <v>4610</v>
      </c>
    </row>
    <row r="1170" spans="1:9" x14ac:dyDescent="0.35">
      <c r="A1170" s="108" t="str">
        <f t="shared" si="36"/>
        <v>28</v>
      </c>
      <c r="B1170" s="105">
        <v>28</v>
      </c>
      <c r="C1170" s="105" t="s">
        <v>4571</v>
      </c>
      <c r="D1170" s="107" t="s">
        <v>1048</v>
      </c>
      <c r="E1170" s="106" t="s">
        <v>4611</v>
      </c>
      <c r="F1170" s="107" t="s">
        <v>4612</v>
      </c>
      <c r="G1170" s="106" t="s">
        <v>4611</v>
      </c>
      <c r="H1170" s="105" t="str">
        <f t="shared" si="37"/>
        <v>兵庫県三木市</v>
      </c>
      <c r="I1170" t="s">
        <v>4613</v>
      </c>
    </row>
    <row r="1171" spans="1:9" x14ac:dyDescent="0.35">
      <c r="A1171" s="108" t="str">
        <f t="shared" si="36"/>
        <v>28</v>
      </c>
      <c r="B1171" s="105">
        <v>28</v>
      </c>
      <c r="C1171" s="105" t="s">
        <v>4571</v>
      </c>
      <c r="D1171" s="107" t="s">
        <v>1052</v>
      </c>
      <c r="E1171" s="106" t="s">
        <v>4614</v>
      </c>
      <c r="F1171" s="107" t="s">
        <v>4615</v>
      </c>
      <c r="G1171" s="106" t="s">
        <v>4614</v>
      </c>
      <c r="H1171" s="105" t="str">
        <f t="shared" si="37"/>
        <v>兵庫県高砂市</v>
      </c>
      <c r="I1171" t="s">
        <v>4616</v>
      </c>
    </row>
    <row r="1172" spans="1:9" x14ac:dyDescent="0.35">
      <c r="A1172" s="108" t="str">
        <f t="shared" si="36"/>
        <v>28</v>
      </c>
      <c r="B1172" s="105">
        <v>28</v>
      </c>
      <c r="C1172" s="105" t="s">
        <v>4571</v>
      </c>
      <c r="D1172" s="107" t="s">
        <v>1056</v>
      </c>
      <c r="E1172" s="106" t="s">
        <v>4617</v>
      </c>
      <c r="F1172" s="107" t="s">
        <v>4618</v>
      </c>
      <c r="G1172" s="106" t="s">
        <v>4617</v>
      </c>
      <c r="H1172" s="105" t="str">
        <f t="shared" si="37"/>
        <v>兵庫県川西市</v>
      </c>
      <c r="I1172" t="s">
        <v>4619</v>
      </c>
    </row>
    <row r="1173" spans="1:9" x14ac:dyDescent="0.35">
      <c r="A1173" s="108" t="str">
        <f t="shared" si="36"/>
        <v>28</v>
      </c>
      <c r="B1173" s="105">
        <v>28</v>
      </c>
      <c r="C1173" s="105" t="s">
        <v>4571</v>
      </c>
      <c r="D1173" s="107" t="s">
        <v>1060</v>
      </c>
      <c r="E1173" s="106" t="s">
        <v>4620</v>
      </c>
      <c r="F1173" s="107" t="s">
        <v>4621</v>
      </c>
      <c r="G1173" s="106" t="s">
        <v>4620</v>
      </c>
      <c r="H1173" s="105" t="str">
        <f t="shared" si="37"/>
        <v>兵庫県小野市</v>
      </c>
      <c r="I1173" t="s">
        <v>4622</v>
      </c>
    </row>
    <row r="1174" spans="1:9" x14ac:dyDescent="0.35">
      <c r="A1174" s="108" t="str">
        <f t="shared" si="36"/>
        <v>28</v>
      </c>
      <c r="B1174" s="105">
        <v>28</v>
      </c>
      <c r="C1174" s="105" t="s">
        <v>4571</v>
      </c>
      <c r="D1174" s="107" t="s">
        <v>1064</v>
      </c>
      <c r="E1174" s="106" t="s">
        <v>4623</v>
      </c>
      <c r="F1174" s="107" t="s">
        <v>4624</v>
      </c>
      <c r="G1174" s="106" t="s">
        <v>4623</v>
      </c>
      <c r="H1174" s="105" t="str">
        <f t="shared" si="37"/>
        <v>兵庫県三田市</v>
      </c>
      <c r="I1174" t="s">
        <v>4625</v>
      </c>
    </row>
    <row r="1175" spans="1:9" x14ac:dyDescent="0.35">
      <c r="A1175" s="108" t="str">
        <f t="shared" si="36"/>
        <v>28</v>
      </c>
      <c r="B1175" s="105">
        <v>28</v>
      </c>
      <c r="C1175" s="105" t="s">
        <v>4571</v>
      </c>
      <c r="D1175" s="107" t="s">
        <v>1068</v>
      </c>
      <c r="E1175" s="106" t="s">
        <v>4626</v>
      </c>
      <c r="F1175" s="107" t="s">
        <v>4627</v>
      </c>
      <c r="G1175" s="106" t="s">
        <v>4626</v>
      </c>
      <c r="H1175" s="105" t="str">
        <f t="shared" si="37"/>
        <v>兵庫県加西市</v>
      </c>
      <c r="I1175" t="s">
        <v>4628</v>
      </c>
    </row>
    <row r="1176" spans="1:9" x14ac:dyDescent="0.35">
      <c r="A1176" s="108" t="str">
        <f t="shared" si="36"/>
        <v>28</v>
      </c>
      <c r="B1176" s="105">
        <v>28</v>
      </c>
      <c r="C1176" s="105" t="s">
        <v>4571</v>
      </c>
      <c r="D1176" s="107" t="s">
        <v>1072</v>
      </c>
      <c r="E1176" s="106" t="s">
        <v>4629</v>
      </c>
      <c r="F1176" s="107" t="s">
        <v>4630</v>
      </c>
      <c r="G1176" s="106" t="s">
        <v>4629</v>
      </c>
      <c r="H1176" s="105" t="str">
        <f t="shared" si="37"/>
        <v>兵庫県猪名川町</v>
      </c>
      <c r="I1176" t="s">
        <v>4631</v>
      </c>
    </row>
    <row r="1177" spans="1:9" x14ac:dyDescent="0.35">
      <c r="A1177" s="108" t="str">
        <f t="shared" si="36"/>
        <v>28</v>
      </c>
      <c r="B1177" s="105">
        <v>28</v>
      </c>
      <c r="C1177" s="105" t="s">
        <v>4571</v>
      </c>
      <c r="D1177" s="107" t="s">
        <v>1080</v>
      </c>
      <c r="E1177" s="106" t="s">
        <v>4632</v>
      </c>
      <c r="F1177" s="107" t="s">
        <v>4633</v>
      </c>
      <c r="G1177" s="106" t="s">
        <v>4632</v>
      </c>
      <c r="H1177" s="105" t="str">
        <f t="shared" si="37"/>
        <v>兵庫県加東市</v>
      </c>
      <c r="I1177" t="s">
        <v>4634</v>
      </c>
    </row>
    <row r="1178" spans="1:9" x14ac:dyDescent="0.35">
      <c r="A1178" s="108" t="str">
        <f t="shared" si="36"/>
        <v>28</v>
      </c>
      <c r="B1178" s="105">
        <v>28</v>
      </c>
      <c r="C1178" s="105" t="s">
        <v>4571</v>
      </c>
      <c r="D1178" s="107" t="s">
        <v>1615</v>
      </c>
      <c r="E1178" s="106" t="s">
        <v>4635</v>
      </c>
      <c r="F1178" s="107" t="s">
        <v>4636</v>
      </c>
      <c r="G1178" s="106" t="s">
        <v>4635</v>
      </c>
      <c r="H1178" s="105" t="str">
        <f t="shared" si="37"/>
        <v>兵庫県多可町</v>
      </c>
      <c r="I1178" t="s">
        <v>4637</v>
      </c>
    </row>
    <row r="1179" spans="1:9" x14ac:dyDescent="0.35">
      <c r="A1179" s="108" t="str">
        <f t="shared" si="36"/>
        <v>28</v>
      </c>
      <c r="B1179" s="105">
        <v>28</v>
      </c>
      <c r="C1179" s="105" t="s">
        <v>4571</v>
      </c>
      <c r="D1179" s="107" t="s">
        <v>1104</v>
      </c>
      <c r="E1179" s="106" t="s">
        <v>4638</v>
      </c>
      <c r="F1179" s="107" t="s">
        <v>4639</v>
      </c>
      <c r="G1179" s="106" t="s">
        <v>4638</v>
      </c>
      <c r="H1179" s="105" t="str">
        <f t="shared" si="37"/>
        <v>兵庫県稲美町</v>
      </c>
      <c r="I1179" t="s">
        <v>4640</v>
      </c>
    </row>
    <row r="1180" spans="1:9" x14ac:dyDescent="0.35">
      <c r="A1180" s="108" t="str">
        <f t="shared" si="36"/>
        <v>28</v>
      </c>
      <c r="B1180" s="105">
        <v>28</v>
      </c>
      <c r="C1180" s="105" t="s">
        <v>4571</v>
      </c>
      <c r="D1180" s="107" t="s">
        <v>1619</v>
      </c>
      <c r="E1180" s="106" t="s">
        <v>4641</v>
      </c>
      <c r="F1180" s="107" t="s">
        <v>4642</v>
      </c>
      <c r="G1180" s="106" t="s">
        <v>4641</v>
      </c>
      <c r="H1180" s="105" t="str">
        <f t="shared" si="37"/>
        <v>兵庫県播磨町</v>
      </c>
      <c r="I1180" t="s">
        <v>4643</v>
      </c>
    </row>
    <row r="1181" spans="1:9" x14ac:dyDescent="0.35">
      <c r="A1181" s="108" t="str">
        <f t="shared" si="36"/>
        <v>28</v>
      </c>
      <c r="B1181" s="105">
        <v>28</v>
      </c>
      <c r="C1181" s="105" t="s">
        <v>4571</v>
      </c>
      <c r="D1181" s="107" t="s">
        <v>1124</v>
      </c>
      <c r="E1181" s="106" t="s">
        <v>4644</v>
      </c>
      <c r="F1181" s="107" t="s">
        <v>4645</v>
      </c>
      <c r="G1181" s="106" t="s">
        <v>4644</v>
      </c>
      <c r="H1181" s="105" t="str">
        <f t="shared" si="37"/>
        <v>兵庫県市川町</v>
      </c>
      <c r="I1181" t="s">
        <v>4646</v>
      </c>
    </row>
    <row r="1182" spans="1:9" x14ac:dyDescent="0.35">
      <c r="A1182" s="108" t="str">
        <f t="shared" si="36"/>
        <v>28</v>
      </c>
      <c r="B1182" s="105">
        <v>28</v>
      </c>
      <c r="C1182" s="105" t="s">
        <v>4571</v>
      </c>
      <c r="D1182" s="107" t="s">
        <v>1884</v>
      </c>
      <c r="E1182" s="106" t="s">
        <v>4647</v>
      </c>
      <c r="F1182" s="107" t="s">
        <v>4648</v>
      </c>
      <c r="G1182" s="106" t="s">
        <v>4647</v>
      </c>
      <c r="H1182" s="105" t="str">
        <f t="shared" si="37"/>
        <v>兵庫県福崎町</v>
      </c>
      <c r="I1182" t="s">
        <v>4649</v>
      </c>
    </row>
    <row r="1183" spans="1:9" x14ac:dyDescent="0.35">
      <c r="A1183" s="108" t="str">
        <f t="shared" si="36"/>
        <v>28</v>
      </c>
      <c r="B1183" s="105">
        <v>28</v>
      </c>
      <c r="C1183" s="105" t="s">
        <v>4571</v>
      </c>
      <c r="D1183" s="107" t="s">
        <v>1128</v>
      </c>
      <c r="E1183" s="106" t="s">
        <v>4650</v>
      </c>
      <c r="F1183" s="107" t="s">
        <v>4651</v>
      </c>
      <c r="G1183" s="106" t="s">
        <v>4650</v>
      </c>
      <c r="H1183" s="105" t="str">
        <f t="shared" si="37"/>
        <v>兵庫県神河町</v>
      </c>
      <c r="I1183" t="s">
        <v>4652</v>
      </c>
    </row>
    <row r="1184" spans="1:9" x14ac:dyDescent="0.35">
      <c r="A1184" s="108" t="str">
        <f t="shared" si="36"/>
        <v>28</v>
      </c>
      <c r="B1184" s="105">
        <v>28</v>
      </c>
      <c r="C1184" s="105" t="s">
        <v>4571</v>
      </c>
      <c r="D1184" s="107" t="s">
        <v>1136</v>
      </c>
      <c r="E1184" s="106" t="s">
        <v>4559</v>
      </c>
      <c r="F1184" s="107" t="s">
        <v>4653</v>
      </c>
      <c r="G1184" s="106" t="s">
        <v>4559</v>
      </c>
      <c r="H1184" s="105" t="str">
        <f t="shared" si="37"/>
        <v>兵庫県太子町</v>
      </c>
      <c r="I1184" t="s">
        <v>4654</v>
      </c>
    </row>
    <row r="1185" spans="1:9" x14ac:dyDescent="0.35">
      <c r="A1185" s="108" t="str">
        <f t="shared" si="36"/>
        <v>28</v>
      </c>
      <c r="B1185" s="105">
        <v>28</v>
      </c>
      <c r="C1185" s="105" t="s">
        <v>4571</v>
      </c>
      <c r="D1185" s="107" t="s">
        <v>1140</v>
      </c>
      <c r="E1185" s="106" t="s">
        <v>4655</v>
      </c>
      <c r="F1185" s="107" t="s">
        <v>4656</v>
      </c>
      <c r="G1185" s="106" t="s">
        <v>4655</v>
      </c>
      <c r="H1185" s="105" t="str">
        <f t="shared" si="37"/>
        <v>兵庫県たつの市</v>
      </c>
      <c r="I1185" t="s">
        <v>4657</v>
      </c>
    </row>
    <row r="1186" spans="1:9" x14ac:dyDescent="0.35">
      <c r="A1186" s="108" t="str">
        <f t="shared" si="36"/>
        <v>28</v>
      </c>
      <c r="B1186" s="105">
        <v>28</v>
      </c>
      <c r="C1186" s="105" t="s">
        <v>4571</v>
      </c>
      <c r="D1186" s="107" t="s">
        <v>1641</v>
      </c>
      <c r="E1186" s="106" t="s">
        <v>4658</v>
      </c>
      <c r="F1186" s="107" t="s">
        <v>4659</v>
      </c>
      <c r="G1186" s="106" t="s">
        <v>4658</v>
      </c>
      <c r="H1186" s="105" t="str">
        <f t="shared" si="37"/>
        <v>兵庫県上郡町</v>
      </c>
      <c r="I1186" t="s">
        <v>4660</v>
      </c>
    </row>
    <row r="1187" spans="1:9" x14ac:dyDescent="0.35">
      <c r="A1187" s="108" t="str">
        <f t="shared" si="36"/>
        <v>28</v>
      </c>
      <c r="B1187" s="105">
        <v>28</v>
      </c>
      <c r="C1187" s="105" t="s">
        <v>4571</v>
      </c>
      <c r="D1187" s="107" t="s">
        <v>1148</v>
      </c>
      <c r="E1187" s="106" t="s">
        <v>4661</v>
      </c>
      <c r="F1187" s="107" t="s">
        <v>4662</v>
      </c>
      <c r="G1187" s="106" t="s">
        <v>4661</v>
      </c>
      <c r="H1187" s="105" t="str">
        <f t="shared" si="37"/>
        <v>兵庫県佐用町</v>
      </c>
      <c r="I1187" t="s">
        <v>4663</v>
      </c>
    </row>
    <row r="1188" spans="1:9" x14ac:dyDescent="0.35">
      <c r="A1188" s="108" t="str">
        <f t="shared" si="36"/>
        <v>28</v>
      </c>
      <c r="B1188" s="105">
        <v>28</v>
      </c>
      <c r="C1188" s="105" t="s">
        <v>4571</v>
      </c>
      <c r="D1188" s="107" t="s">
        <v>1649</v>
      </c>
      <c r="E1188" s="106" t="s">
        <v>4664</v>
      </c>
      <c r="F1188" s="107" t="s">
        <v>4665</v>
      </c>
      <c r="G1188" s="106" t="s">
        <v>4664</v>
      </c>
      <c r="H1188" s="105" t="str">
        <f t="shared" si="37"/>
        <v>兵庫県宍粟市</v>
      </c>
      <c r="I1188" t="s">
        <v>4666</v>
      </c>
    </row>
    <row r="1189" spans="1:9" x14ac:dyDescent="0.35">
      <c r="A1189" s="108" t="str">
        <f t="shared" si="36"/>
        <v>28</v>
      </c>
      <c r="B1189" s="105">
        <v>28</v>
      </c>
      <c r="C1189" s="105" t="s">
        <v>4571</v>
      </c>
      <c r="D1189" s="107" t="s">
        <v>1172</v>
      </c>
      <c r="E1189" s="106" t="s">
        <v>4667</v>
      </c>
      <c r="F1189" s="107" t="s">
        <v>4668</v>
      </c>
      <c r="G1189" s="106" t="s">
        <v>4667</v>
      </c>
      <c r="H1189" s="105" t="str">
        <f t="shared" si="37"/>
        <v>兵庫県香美町</v>
      </c>
      <c r="I1189" t="s">
        <v>4669</v>
      </c>
    </row>
    <row r="1190" spans="1:9" x14ac:dyDescent="0.35">
      <c r="A1190" s="108" t="str">
        <f t="shared" si="36"/>
        <v>28</v>
      </c>
      <c r="B1190" s="105">
        <v>28</v>
      </c>
      <c r="C1190" s="105" t="s">
        <v>4571</v>
      </c>
      <c r="D1190" s="107" t="s">
        <v>1184</v>
      </c>
      <c r="E1190" s="106" t="s">
        <v>4670</v>
      </c>
      <c r="F1190" s="107" t="s">
        <v>4671</v>
      </c>
      <c r="G1190" s="106" t="s">
        <v>4670</v>
      </c>
      <c r="H1190" s="105" t="str">
        <f t="shared" si="37"/>
        <v>兵庫県新温泉町</v>
      </c>
      <c r="I1190" t="s">
        <v>4672</v>
      </c>
    </row>
    <row r="1191" spans="1:9" x14ac:dyDescent="0.35">
      <c r="A1191" s="108" t="str">
        <f t="shared" si="36"/>
        <v>28</v>
      </c>
      <c r="B1191" s="105">
        <v>28</v>
      </c>
      <c r="C1191" s="105" t="s">
        <v>4571</v>
      </c>
      <c r="D1191" s="107" t="s">
        <v>1192</v>
      </c>
      <c r="E1191" s="106" t="s">
        <v>4673</v>
      </c>
      <c r="F1191" s="107" t="s">
        <v>4674</v>
      </c>
      <c r="G1191" s="106" t="s">
        <v>4673</v>
      </c>
      <c r="H1191" s="105" t="str">
        <f t="shared" si="37"/>
        <v>兵庫県養父市</v>
      </c>
      <c r="I1191" t="s">
        <v>4675</v>
      </c>
    </row>
    <row r="1192" spans="1:9" x14ac:dyDescent="0.35">
      <c r="A1192" s="108" t="str">
        <f t="shared" si="36"/>
        <v>28</v>
      </c>
      <c r="B1192" s="105">
        <v>28</v>
      </c>
      <c r="C1192" s="105" t="s">
        <v>4571</v>
      </c>
      <c r="D1192" s="107" t="s">
        <v>1685</v>
      </c>
      <c r="E1192" s="106" t="s">
        <v>4676</v>
      </c>
      <c r="F1192" s="107" t="s">
        <v>4677</v>
      </c>
      <c r="G1192" s="106" t="s">
        <v>4676</v>
      </c>
      <c r="H1192" s="105" t="str">
        <f t="shared" si="37"/>
        <v>兵庫県朝来市</v>
      </c>
      <c r="I1192" t="s">
        <v>4678</v>
      </c>
    </row>
    <row r="1193" spans="1:9" x14ac:dyDescent="0.35">
      <c r="A1193" s="108" t="str">
        <f t="shared" si="36"/>
        <v>28</v>
      </c>
      <c r="B1193" s="105">
        <v>28</v>
      </c>
      <c r="C1193" s="105" t="s">
        <v>4571</v>
      </c>
      <c r="D1193" s="107" t="s">
        <v>1697</v>
      </c>
      <c r="E1193" s="106" t="s">
        <v>4679</v>
      </c>
      <c r="F1193" s="107" t="s">
        <v>4680</v>
      </c>
      <c r="G1193" s="106" t="s">
        <v>4679</v>
      </c>
      <c r="H1193" s="105" t="str">
        <f t="shared" si="37"/>
        <v>兵庫県丹波市</v>
      </c>
      <c r="I1193" t="s">
        <v>4681</v>
      </c>
    </row>
    <row r="1194" spans="1:9" x14ac:dyDescent="0.35">
      <c r="A1194" s="108" t="str">
        <f t="shared" si="36"/>
        <v>28</v>
      </c>
      <c r="B1194" s="105">
        <v>28</v>
      </c>
      <c r="C1194" s="105" t="s">
        <v>4571</v>
      </c>
      <c r="D1194" s="107" t="s">
        <v>1907</v>
      </c>
      <c r="E1194" s="106" t="s">
        <v>4682</v>
      </c>
      <c r="F1194" s="107" t="s">
        <v>4683</v>
      </c>
      <c r="G1194" s="106" t="s">
        <v>4682</v>
      </c>
      <c r="H1194" s="105" t="str">
        <f t="shared" si="37"/>
        <v>兵庫県丹波篠山市</v>
      </c>
      <c r="I1194" t="s">
        <v>4684</v>
      </c>
    </row>
    <row r="1195" spans="1:9" x14ac:dyDescent="0.35">
      <c r="A1195" s="108" t="str">
        <f t="shared" si="36"/>
        <v>28</v>
      </c>
      <c r="B1195" s="105">
        <v>28</v>
      </c>
      <c r="C1195" s="105" t="s">
        <v>4571</v>
      </c>
      <c r="D1195" s="107" t="s">
        <v>2264</v>
      </c>
      <c r="E1195" s="106" t="s">
        <v>4685</v>
      </c>
      <c r="F1195" s="107" t="s">
        <v>4686</v>
      </c>
      <c r="G1195" s="106" t="s">
        <v>4685</v>
      </c>
      <c r="H1195" s="105" t="str">
        <f t="shared" si="37"/>
        <v>兵庫県淡路市</v>
      </c>
      <c r="I1195" t="s">
        <v>4687</v>
      </c>
    </row>
    <row r="1196" spans="1:9" x14ac:dyDescent="0.35">
      <c r="A1196" s="108" t="str">
        <f t="shared" si="36"/>
        <v>28</v>
      </c>
      <c r="B1196" s="105">
        <v>28</v>
      </c>
      <c r="C1196" s="105" t="s">
        <v>4571</v>
      </c>
      <c r="D1196" s="107" t="s">
        <v>1224</v>
      </c>
      <c r="E1196" s="106" t="s">
        <v>4688</v>
      </c>
      <c r="F1196" s="107" t="s">
        <v>4689</v>
      </c>
      <c r="G1196" s="106" t="s">
        <v>4688</v>
      </c>
      <c r="H1196" s="105" t="str">
        <f t="shared" si="37"/>
        <v>兵庫県南あわじ市</v>
      </c>
      <c r="I1196" t="s">
        <v>4690</v>
      </c>
    </row>
    <row r="1197" spans="1:9" x14ac:dyDescent="0.35">
      <c r="A1197" s="108" t="str">
        <f t="shared" si="36"/>
        <v>28</v>
      </c>
      <c r="B1197" s="105">
        <v>28</v>
      </c>
      <c r="C1197" s="105" t="s">
        <v>4571</v>
      </c>
      <c r="D1197" s="107" t="s">
        <v>2387</v>
      </c>
      <c r="E1197" s="106" t="s">
        <v>4691</v>
      </c>
      <c r="F1197" s="107" t="s">
        <v>4692</v>
      </c>
      <c r="G1197" s="106" t="s">
        <v>4691</v>
      </c>
      <c r="H1197" s="105" t="str">
        <f t="shared" si="37"/>
        <v>兵庫県豊岡市</v>
      </c>
      <c r="I1197" t="s">
        <v>4693</v>
      </c>
    </row>
    <row r="1198" spans="1:9" x14ac:dyDescent="0.35">
      <c r="A1198" s="108" t="str">
        <f t="shared" si="36"/>
        <v>29</v>
      </c>
      <c r="B1198" s="105">
        <v>29</v>
      </c>
      <c r="C1198" s="105" t="s">
        <v>4694</v>
      </c>
      <c r="D1198" s="107" t="s">
        <v>988</v>
      </c>
      <c r="E1198" s="106" t="s">
        <v>4695</v>
      </c>
      <c r="F1198" s="107" t="s">
        <v>4696</v>
      </c>
      <c r="G1198" s="106" t="s">
        <v>4695</v>
      </c>
      <c r="H1198" s="105" t="str">
        <f t="shared" si="37"/>
        <v>奈良県奈良市</v>
      </c>
      <c r="I1198" t="s">
        <v>4697</v>
      </c>
    </row>
    <row r="1199" spans="1:9" x14ac:dyDescent="0.35">
      <c r="A1199" s="108" t="str">
        <f t="shared" si="36"/>
        <v>29</v>
      </c>
      <c r="B1199" s="105">
        <v>29</v>
      </c>
      <c r="C1199" s="105" t="s">
        <v>4694</v>
      </c>
      <c r="D1199" s="107" t="s">
        <v>992</v>
      </c>
      <c r="E1199" s="106" t="s">
        <v>4698</v>
      </c>
      <c r="F1199" s="107" t="s">
        <v>4699</v>
      </c>
      <c r="G1199" s="106" t="s">
        <v>4698</v>
      </c>
      <c r="H1199" s="105" t="str">
        <f t="shared" si="37"/>
        <v>奈良県大和高田市</v>
      </c>
      <c r="I1199" t="s">
        <v>4700</v>
      </c>
    </row>
    <row r="1200" spans="1:9" x14ac:dyDescent="0.35">
      <c r="A1200" s="108" t="str">
        <f t="shared" si="36"/>
        <v>29</v>
      </c>
      <c r="B1200" s="105">
        <v>29</v>
      </c>
      <c r="C1200" s="105" t="s">
        <v>4694</v>
      </c>
      <c r="D1200" s="107" t="s">
        <v>996</v>
      </c>
      <c r="E1200" s="106" t="s">
        <v>4701</v>
      </c>
      <c r="F1200" s="107" t="s">
        <v>4702</v>
      </c>
      <c r="G1200" s="106" t="s">
        <v>4701</v>
      </c>
      <c r="H1200" s="105" t="str">
        <f t="shared" si="37"/>
        <v>奈良県大和郡山市</v>
      </c>
      <c r="I1200" t="s">
        <v>4703</v>
      </c>
    </row>
    <row r="1201" spans="1:9" x14ac:dyDescent="0.35">
      <c r="A1201" s="108" t="str">
        <f t="shared" si="36"/>
        <v>29</v>
      </c>
      <c r="B1201" s="105">
        <v>29</v>
      </c>
      <c r="C1201" s="105" t="s">
        <v>4694</v>
      </c>
      <c r="D1201" s="107" t="s">
        <v>1000</v>
      </c>
      <c r="E1201" s="106" t="s">
        <v>4704</v>
      </c>
      <c r="F1201" s="107" t="s">
        <v>4705</v>
      </c>
      <c r="G1201" s="106" t="s">
        <v>4704</v>
      </c>
      <c r="H1201" s="105" t="str">
        <f t="shared" si="37"/>
        <v>奈良県天理市</v>
      </c>
      <c r="I1201" t="s">
        <v>4706</v>
      </c>
    </row>
    <row r="1202" spans="1:9" x14ac:dyDescent="0.35">
      <c r="A1202" s="108" t="str">
        <f t="shared" si="36"/>
        <v>29</v>
      </c>
      <c r="B1202" s="105">
        <v>29</v>
      </c>
      <c r="C1202" s="105" t="s">
        <v>4694</v>
      </c>
      <c r="D1202" s="107" t="s">
        <v>1004</v>
      </c>
      <c r="E1202" s="106" t="s">
        <v>4707</v>
      </c>
      <c r="F1202" s="107" t="s">
        <v>4708</v>
      </c>
      <c r="G1202" s="106" t="s">
        <v>4707</v>
      </c>
      <c r="H1202" s="105" t="str">
        <f t="shared" si="37"/>
        <v>奈良県橿原市</v>
      </c>
      <c r="I1202" t="s">
        <v>4709</v>
      </c>
    </row>
    <row r="1203" spans="1:9" x14ac:dyDescent="0.35">
      <c r="A1203" s="108" t="str">
        <f t="shared" si="36"/>
        <v>29</v>
      </c>
      <c r="B1203" s="105">
        <v>29</v>
      </c>
      <c r="C1203" s="105" t="s">
        <v>4694</v>
      </c>
      <c r="D1203" s="107" t="s">
        <v>1008</v>
      </c>
      <c r="E1203" s="106" t="s">
        <v>4710</v>
      </c>
      <c r="F1203" s="107" t="s">
        <v>4711</v>
      </c>
      <c r="G1203" s="106" t="s">
        <v>4710</v>
      </c>
      <c r="H1203" s="105" t="str">
        <f t="shared" si="37"/>
        <v>奈良県桜井市</v>
      </c>
      <c r="I1203" t="s">
        <v>4712</v>
      </c>
    </row>
    <row r="1204" spans="1:9" x14ac:dyDescent="0.35">
      <c r="A1204" s="108" t="str">
        <f t="shared" si="36"/>
        <v>29</v>
      </c>
      <c r="B1204" s="105">
        <v>29</v>
      </c>
      <c r="C1204" s="105" t="s">
        <v>4694</v>
      </c>
      <c r="D1204" s="107" t="s">
        <v>1012</v>
      </c>
      <c r="E1204" s="106" t="s">
        <v>4713</v>
      </c>
      <c r="F1204" s="107" t="s">
        <v>4714</v>
      </c>
      <c r="G1204" s="106" t="s">
        <v>4713</v>
      </c>
      <c r="H1204" s="105" t="str">
        <f t="shared" si="37"/>
        <v>奈良県五條市</v>
      </c>
      <c r="I1204" t="s">
        <v>4715</v>
      </c>
    </row>
    <row r="1205" spans="1:9" x14ac:dyDescent="0.35">
      <c r="A1205" s="108" t="str">
        <f t="shared" si="36"/>
        <v>29</v>
      </c>
      <c r="B1205" s="105">
        <v>29</v>
      </c>
      <c r="C1205" s="105" t="s">
        <v>4694</v>
      </c>
      <c r="D1205" s="107" t="s">
        <v>1016</v>
      </c>
      <c r="E1205" s="106" t="s">
        <v>4716</v>
      </c>
      <c r="F1205" s="107" t="s">
        <v>4717</v>
      </c>
      <c r="G1205" s="106" t="s">
        <v>4716</v>
      </c>
      <c r="H1205" s="105" t="str">
        <f t="shared" si="37"/>
        <v>奈良県御所市</v>
      </c>
      <c r="I1205" t="s">
        <v>4718</v>
      </c>
    </row>
    <row r="1206" spans="1:9" x14ac:dyDescent="0.35">
      <c r="A1206" s="108" t="str">
        <f t="shared" si="36"/>
        <v>29</v>
      </c>
      <c r="B1206" s="105">
        <v>29</v>
      </c>
      <c r="C1206" s="105" t="s">
        <v>4694</v>
      </c>
      <c r="D1206" s="107" t="s">
        <v>1020</v>
      </c>
      <c r="E1206" s="106" t="s">
        <v>4719</v>
      </c>
      <c r="F1206" s="107" t="s">
        <v>4720</v>
      </c>
      <c r="G1206" s="106" t="s">
        <v>4719</v>
      </c>
      <c r="H1206" s="105" t="str">
        <f t="shared" si="37"/>
        <v>奈良県生駒市</v>
      </c>
      <c r="I1206" t="s">
        <v>4721</v>
      </c>
    </row>
    <row r="1207" spans="1:9" x14ac:dyDescent="0.35">
      <c r="A1207" s="108" t="str">
        <f t="shared" si="36"/>
        <v>29</v>
      </c>
      <c r="B1207" s="105">
        <v>29</v>
      </c>
      <c r="C1207" s="105" t="s">
        <v>4694</v>
      </c>
      <c r="D1207" s="107" t="s">
        <v>1032</v>
      </c>
      <c r="E1207" s="106" t="s">
        <v>4722</v>
      </c>
      <c r="F1207" s="107" t="s">
        <v>4723</v>
      </c>
      <c r="G1207" s="106" t="s">
        <v>4722</v>
      </c>
      <c r="H1207" s="105" t="str">
        <f t="shared" si="37"/>
        <v>奈良県山添村</v>
      </c>
      <c r="I1207" t="s">
        <v>4724</v>
      </c>
    </row>
    <row r="1208" spans="1:9" x14ac:dyDescent="0.35">
      <c r="A1208" s="108" t="str">
        <f t="shared" si="36"/>
        <v>29</v>
      </c>
      <c r="B1208" s="105">
        <v>29</v>
      </c>
      <c r="C1208" s="105" t="s">
        <v>4694</v>
      </c>
      <c r="D1208" s="107" t="s">
        <v>1036</v>
      </c>
      <c r="E1208" s="106" t="s">
        <v>4725</v>
      </c>
      <c r="F1208" s="107" t="s">
        <v>4726</v>
      </c>
      <c r="G1208" s="106" t="s">
        <v>4725</v>
      </c>
      <c r="H1208" s="105" t="str">
        <f t="shared" si="37"/>
        <v>奈良県平群町</v>
      </c>
      <c r="I1208" t="s">
        <v>4727</v>
      </c>
    </row>
    <row r="1209" spans="1:9" x14ac:dyDescent="0.35">
      <c r="A1209" s="108" t="str">
        <f t="shared" si="36"/>
        <v>29</v>
      </c>
      <c r="B1209" s="105">
        <v>29</v>
      </c>
      <c r="C1209" s="105" t="s">
        <v>4694</v>
      </c>
      <c r="D1209" s="107" t="s">
        <v>1040</v>
      </c>
      <c r="E1209" s="106" t="s">
        <v>4728</v>
      </c>
      <c r="F1209" s="107" t="s">
        <v>4729</v>
      </c>
      <c r="G1209" s="106" t="s">
        <v>4728</v>
      </c>
      <c r="H1209" s="105" t="str">
        <f t="shared" si="37"/>
        <v>奈良県三郷町</v>
      </c>
      <c r="I1209" t="s">
        <v>4730</v>
      </c>
    </row>
    <row r="1210" spans="1:9" x14ac:dyDescent="0.35">
      <c r="A1210" s="108" t="str">
        <f t="shared" si="36"/>
        <v>29</v>
      </c>
      <c r="B1210" s="105">
        <v>29</v>
      </c>
      <c r="C1210" s="105" t="s">
        <v>4694</v>
      </c>
      <c r="D1210" s="107" t="s">
        <v>1044</v>
      </c>
      <c r="E1210" s="106" t="s">
        <v>4731</v>
      </c>
      <c r="F1210" s="107" t="s">
        <v>4732</v>
      </c>
      <c r="G1210" s="106" t="s">
        <v>4731</v>
      </c>
      <c r="H1210" s="105" t="str">
        <f t="shared" si="37"/>
        <v>奈良県斑鳩町</v>
      </c>
      <c r="I1210" t="s">
        <v>4733</v>
      </c>
    </row>
    <row r="1211" spans="1:9" x14ac:dyDescent="0.35">
      <c r="A1211" s="108" t="str">
        <f t="shared" si="36"/>
        <v>29</v>
      </c>
      <c r="B1211" s="105">
        <v>29</v>
      </c>
      <c r="C1211" s="105" t="s">
        <v>4694</v>
      </c>
      <c r="D1211" s="107" t="s">
        <v>1048</v>
      </c>
      <c r="E1211" s="106" t="s">
        <v>4734</v>
      </c>
      <c r="F1211" s="107" t="s">
        <v>4735</v>
      </c>
      <c r="G1211" s="106" t="s">
        <v>4734</v>
      </c>
      <c r="H1211" s="105" t="str">
        <f t="shared" si="37"/>
        <v>奈良県安堵町</v>
      </c>
      <c r="I1211" t="s">
        <v>4736</v>
      </c>
    </row>
    <row r="1212" spans="1:9" x14ac:dyDescent="0.35">
      <c r="A1212" s="108" t="str">
        <f t="shared" si="36"/>
        <v>29</v>
      </c>
      <c r="B1212" s="105">
        <v>29</v>
      </c>
      <c r="C1212" s="105" t="s">
        <v>4694</v>
      </c>
      <c r="D1212" s="107" t="s">
        <v>1052</v>
      </c>
      <c r="E1212" s="106" t="s">
        <v>2071</v>
      </c>
      <c r="F1212" s="107" t="s">
        <v>4737</v>
      </c>
      <c r="G1212" s="106" t="s">
        <v>2071</v>
      </c>
      <c r="H1212" s="105" t="str">
        <f t="shared" si="37"/>
        <v>奈良県川西町</v>
      </c>
      <c r="I1212" t="s">
        <v>4738</v>
      </c>
    </row>
    <row r="1213" spans="1:9" x14ac:dyDescent="0.35">
      <c r="A1213" s="108" t="str">
        <f t="shared" si="36"/>
        <v>29</v>
      </c>
      <c r="B1213" s="105">
        <v>29</v>
      </c>
      <c r="C1213" s="105" t="s">
        <v>4694</v>
      </c>
      <c r="D1213" s="107" t="s">
        <v>1056</v>
      </c>
      <c r="E1213" s="106" t="s">
        <v>4739</v>
      </c>
      <c r="F1213" s="107" t="s">
        <v>4740</v>
      </c>
      <c r="G1213" s="106" t="s">
        <v>4739</v>
      </c>
      <c r="H1213" s="105" t="str">
        <f t="shared" si="37"/>
        <v>奈良県三宅町</v>
      </c>
      <c r="I1213" t="s">
        <v>4741</v>
      </c>
    </row>
    <row r="1214" spans="1:9" x14ac:dyDescent="0.35">
      <c r="A1214" s="108" t="str">
        <f t="shared" si="36"/>
        <v>29</v>
      </c>
      <c r="B1214" s="105">
        <v>29</v>
      </c>
      <c r="C1214" s="105" t="s">
        <v>4694</v>
      </c>
      <c r="D1214" s="107" t="s">
        <v>1060</v>
      </c>
      <c r="E1214" s="106" t="s">
        <v>4742</v>
      </c>
      <c r="F1214" s="107" t="s">
        <v>4743</v>
      </c>
      <c r="G1214" s="106" t="s">
        <v>4742</v>
      </c>
      <c r="H1214" s="105" t="str">
        <f t="shared" si="37"/>
        <v>奈良県田原本町</v>
      </c>
      <c r="I1214" t="s">
        <v>4744</v>
      </c>
    </row>
    <row r="1215" spans="1:9" x14ac:dyDescent="0.35">
      <c r="A1215" s="108" t="str">
        <f t="shared" si="36"/>
        <v>29</v>
      </c>
      <c r="B1215" s="105">
        <v>29</v>
      </c>
      <c r="C1215" s="105" t="s">
        <v>4694</v>
      </c>
      <c r="D1215" s="107" t="s">
        <v>1080</v>
      </c>
      <c r="E1215" s="106" t="s">
        <v>4745</v>
      </c>
      <c r="F1215" s="107" t="s">
        <v>4746</v>
      </c>
      <c r="G1215" s="106" t="s">
        <v>4745</v>
      </c>
      <c r="H1215" s="105" t="str">
        <f t="shared" si="37"/>
        <v>奈良県曽爾村</v>
      </c>
      <c r="I1215" t="s">
        <v>4747</v>
      </c>
    </row>
    <row r="1216" spans="1:9" x14ac:dyDescent="0.35">
      <c r="A1216" s="108" t="str">
        <f t="shared" si="36"/>
        <v>29</v>
      </c>
      <c r="B1216" s="105">
        <v>29</v>
      </c>
      <c r="C1216" s="105" t="s">
        <v>4694</v>
      </c>
      <c r="D1216" s="107" t="s">
        <v>1084</v>
      </c>
      <c r="E1216" s="106" t="s">
        <v>4748</v>
      </c>
      <c r="F1216" s="107" t="s">
        <v>4749</v>
      </c>
      <c r="G1216" s="106" t="s">
        <v>4748</v>
      </c>
      <c r="H1216" s="105" t="str">
        <f t="shared" si="37"/>
        <v>奈良県御杖村</v>
      </c>
      <c r="I1216" t="s">
        <v>4750</v>
      </c>
    </row>
    <row r="1217" spans="1:9" x14ac:dyDescent="0.35">
      <c r="A1217" s="108" t="str">
        <f t="shared" si="36"/>
        <v>29</v>
      </c>
      <c r="B1217" s="105">
        <v>29</v>
      </c>
      <c r="C1217" s="105" t="s">
        <v>4694</v>
      </c>
      <c r="D1217" s="107" t="s">
        <v>1088</v>
      </c>
      <c r="E1217" s="106" t="s">
        <v>4751</v>
      </c>
      <c r="F1217" s="107" t="s">
        <v>4752</v>
      </c>
      <c r="G1217" s="106" t="s">
        <v>4751</v>
      </c>
      <c r="H1217" s="105" t="str">
        <f t="shared" si="37"/>
        <v>奈良県高取町</v>
      </c>
      <c r="I1217" t="s">
        <v>4753</v>
      </c>
    </row>
    <row r="1218" spans="1:9" x14ac:dyDescent="0.35">
      <c r="A1218" s="108" t="str">
        <f t="shared" ref="A1218:A1281" si="38">MID(B1218+100,2,2)</f>
        <v>29</v>
      </c>
      <c r="B1218" s="105">
        <v>29</v>
      </c>
      <c r="C1218" s="105" t="s">
        <v>4694</v>
      </c>
      <c r="D1218" s="107" t="s">
        <v>1615</v>
      </c>
      <c r="E1218" s="106" t="s">
        <v>4754</v>
      </c>
      <c r="F1218" s="107" t="s">
        <v>4755</v>
      </c>
      <c r="G1218" s="106" t="s">
        <v>4754</v>
      </c>
      <c r="H1218" s="105" t="str">
        <f t="shared" ref="H1218:H1281" si="39">C1218&amp;E1218</f>
        <v>奈良県明日香村</v>
      </c>
      <c r="I1218" t="s">
        <v>4756</v>
      </c>
    </row>
    <row r="1219" spans="1:9" x14ac:dyDescent="0.35">
      <c r="A1219" s="108" t="str">
        <f t="shared" si="38"/>
        <v>29</v>
      </c>
      <c r="B1219" s="105">
        <v>29</v>
      </c>
      <c r="C1219" s="105" t="s">
        <v>4694</v>
      </c>
      <c r="D1219" s="107" t="s">
        <v>1100</v>
      </c>
      <c r="E1219" s="106" t="s">
        <v>4757</v>
      </c>
      <c r="F1219" s="107" t="s">
        <v>4758</v>
      </c>
      <c r="G1219" s="106" t="s">
        <v>4757</v>
      </c>
      <c r="H1219" s="105" t="str">
        <f t="shared" si="39"/>
        <v>奈良県香芝市</v>
      </c>
      <c r="I1219" t="s">
        <v>4759</v>
      </c>
    </row>
    <row r="1220" spans="1:9" x14ac:dyDescent="0.35">
      <c r="A1220" s="108" t="str">
        <f t="shared" si="38"/>
        <v>29</v>
      </c>
      <c r="B1220" s="105">
        <v>29</v>
      </c>
      <c r="C1220" s="105" t="s">
        <v>4694</v>
      </c>
      <c r="D1220" s="107" t="s">
        <v>1104</v>
      </c>
      <c r="E1220" s="106" t="s">
        <v>4760</v>
      </c>
      <c r="F1220" s="107" t="s">
        <v>4761</v>
      </c>
      <c r="G1220" s="106" t="s">
        <v>4760</v>
      </c>
      <c r="H1220" s="105" t="str">
        <f t="shared" si="39"/>
        <v>奈良県上牧町</v>
      </c>
      <c r="I1220" t="s">
        <v>4762</v>
      </c>
    </row>
    <row r="1221" spans="1:9" x14ac:dyDescent="0.35">
      <c r="A1221" s="108" t="str">
        <f t="shared" si="38"/>
        <v>29</v>
      </c>
      <c r="B1221" s="105">
        <v>29</v>
      </c>
      <c r="C1221" s="105" t="s">
        <v>4694</v>
      </c>
      <c r="D1221" s="107" t="s">
        <v>1619</v>
      </c>
      <c r="E1221" s="106" t="s">
        <v>4763</v>
      </c>
      <c r="F1221" s="107" t="s">
        <v>4764</v>
      </c>
      <c r="G1221" s="106" t="s">
        <v>4763</v>
      </c>
      <c r="H1221" s="105" t="str">
        <f t="shared" si="39"/>
        <v>奈良県王寺町</v>
      </c>
      <c r="I1221" t="s">
        <v>4765</v>
      </c>
    </row>
    <row r="1222" spans="1:9" x14ac:dyDescent="0.35">
      <c r="A1222" s="108" t="str">
        <f t="shared" si="38"/>
        <v>29</v>
      </c>
      <c r="B1222" s="105">
        <v>29</v>
      </c>
      <c r="C1222" s="105" t="s">
        <v>4694</v>
      </c>
      <c r="D1222" s="107" t="s">
        <v>1108</v>
      </c>
      <c r="E1222" s="106" t="s">
        <v>4766</v>
      </c>
      <c r="F1222" s="107" t="s">
        <v>4767</v>
      </c>
      <c r="G1222" s="106" t="s">
        <v>4766</v>
      </c>
      <c r="H1222" s="105" t="str">
        <f t="shared" si="39"/>
        <v>奈良県広陵町</v>
      </c>
      <c r="I1222" t="s">
        <v>4768</v>
      </c>
    </row>
    <row r="1223" spans="1:9" x14ac:dyDescent="0.35">
      <c r="A1223" s="108" t="str">
        <f t="shared" si="38"/>
        <v>29</v>
      </c>
      <c r="B1223" s="105">
        <v>29</v>
      </c>
      <c r="C1223" s="105" t="s">
        <v>4694</v>
      </c>
      <c r="D1223" s="107" t="s">
        <v>1112</v>
      </c>
      <c r="E1223" s="106" t="s">
        <v>4769</v>
      </c>
      <c r="F1223" s="107" t="s">
        <v>4770</v>
      </c>
      <c r="G1223" s="106" t="s">
        <v>4769</v>
      </c>
      <c r="H1223" s="105" t="str">
        <f t="shared" si="39"/>
        <v>奈良県河合町</v>
      </c>
      <c r="I1223" t="s">
        <v>4771</v>
      </c>
    </row>
    <row r="1224" spans="1:9" x14ac:dyDescent="0.35">
      <c r="A1224" s="108" t="str">
        <f t="shared" si="38"/>
        <v>29</v>
      </c>
      <c r="B1224" s="105">
        <v>29</v>
      </c>
      <c r="C1224" s="105" t="s">
        <v>4694</v>
      </c>
      <c r="D1224" s="107" t="s">
        <v>1116</v>
      </c>
      <c r="E1224" s="106" t="s">
        <v>4772</v>
      </c>
      <c r="F1224" s="107" t="s">
        <v>4773</v>
      </c>
      <c r="G1224" s="106" t="s">
        <v>4772</v>
      </c>
      <c r="H1224" s="105" t="str">
        <f t="shared" si="39"/>
        <v>奈良県吉野町</v>
      </c>
      <c r="I1224" t="s">
        <v>4774</v>
      </c>
    </row>
    <row r="1225" spans="1:9" x14ac:dyDescent="0.35">
      <c r="A1225" s="108" t="str">
        <f t="shared" si="38"/>
        <v>29</v>
      </c>
      <c r="B1225" s="105">
        <v>29</v>
      </c>
      <c r="C1225" s="105" t="s">
        <v>4694</v>
      </c>
      <c r="D1225" s="107" t="s">
        <v>1120</v>
      </c>
      <c r="E1225" s="106" t="s">
        <v>4775</v>
      </c>
      <c r="F1225" s="107" t="s">
        <v>4776</v>
      </c>
      <c r="G1225" s="106" t="s">
        <v>4775</v>
      </c>
      <c r="H1225" s="105" t="str">
        <f t="shared" si="39"/>
        <v>奈良県大淀町</v>
      </c>
      <c r="I1225" t="s">
        <v>4777</v>
      </c>
    </row>
    <row r="1226" spans="1:9" x14ac:dyDescent="0.35">
      <c r="A1226" s="108" t="str">
        <f t="shared" si="38"/>
        <v>29</v>
      </c>
      <c r="B1226" s="105">
        <v>29</v>
      </c>
      <c r="C1226" s="105" t="s">
        <v>4694</v>
      </c>
      <c r="D1226" s="107" t="s">
        <v>1124</v>
      </c>
      <c r="E1226" s="106" t="s">
        <v>4778</v>
      </c>
      <c r="F1226" s="107" t="s">
        <v>4779</v>
      </c>
      <c r="G1226" s="106" t="s">
        <v>4778</v>
      </c>
      <c r="H1226" s="105" t="str">
        <f t="shared" si="39"/>
        <v>奈良県下市町</v>
      </c>
      <c r="I1226" t="s">
        <v>4780</v>
      </c>
    </row>
    <row r="1227" spans="1:9" x14ac:dyDescent="0.35">
      <c r="A1227" s="108" t="str">
        <f t="shared" si="38"/>
        <v>29</v>
      </c>
      <c r="B1227" s="105">
        <v>29</v>
      </c>
      <c r="C1227" s="105" t="s">
        <v>4694</v>
      </c>
      <c r="D1227" s="107" t="s">
        <v>2160</v>
      </c>
      <c r="E1227" s="106" t="s">
        <v>4781</v>
      </c>
      <c r="F1227" s="107" t="s">
        <v>4782</v>
      </c>
      <c r="G1227" s="106" t="s">
        <v>4781</v>
      </c>
      <c r="H1227" s="105" t="str">
        <f t="shared" si="39"/>
        <v>奈良県黒滝村</v>
      </c>
      <c r="I1227" t="s">
        <v>4783</v>
      </c>
    </row>
    <row r="1228" spans="1:9" x14ac:dyDescent="0.35">
      <c r="A1228" s="108" t="str">
        <f t="shared" si="38"/>
        <v>29</v>
      </c>
      <c r="B1228" s="105">
        <v>29</v>
      </c>
      <c r="C1228" s="105" t="s">
        <v>4694</v>
      </c>
      <c r="D1228" s="107" t="s">
        <v>1128</v>
      </c>
      <c r="E1228" s="106" t="s">
        <v>4784</v>
      </c>
      <c r="F1228" s="107" t="s">
        <v>4785</v>
      </c>
      <c r="G1228" s="106" t="s">
        <v>4784</v>
      </c>
      <c r="H1228" s="105" t="str">
        <f t="shared" si="39"/>
        <v>奈良県天川村</v>
      </c>
      <c r="I1228" t="s">
        <v>4786</v>
      </c>
    </row>
    <row r="1229" spans="1:9" x14ac:dyDescent="0.35">
      <c r="A1229" s="108" t="str">
        <f t="shared" si="38"/>
        <v>29</v>
      </c>
      <c r="B1229" s="105">
        <v>29</v>
      </c>
      <c r="C1229" s="105" t="s">
        <v>4694</v>
      </c>
      <c r="D1229" s="107" t="s">
        <v>1132</v>
      </c>
      <c r="E1229" s="106" t="s">
        <v>4787</v>
      </c>
      <c r="F1229" s="107" t="s">
        <v>4788</v>
      </c>
      <c r="G1229" s="106" t="s">
        <v>4787</v>
      </c>
      <c r="H1229" s="105" t="str">
        <f t="shared" si="39"/>
        <v>奈良県野迫川村</v>
      </c>
      <c r="I1229" t="s">
        <v>4789</v>
      </c>
    </row>
    <row r="1230" spans="1:9" x14ac:dyDescent="0.35">
      <c r="A1230" s="108" t="str">
        <f t="shared" si="38"/>
        <v>29</v>
      </c>
      <c r="B1230" s="105">
        <v>29</v>
      </c>
      <c r="C1230" s="105" t="s">
        <v>4694</v>
      </c>
      <c r="D1230" s="107" t="s">
        <v>1140</v>
      </c>
      <c r="E1230" s="106" t="s">
        <v>4790</v>
      </c>
      <c r="F1230" s="107" t="s">
        <v>4791</v>
      </c>
      <c r="G1230" s="106" t="s">
        <v>4790</v>
      </c>
      <c r="H1230" s="105" t="str">
        <f t="shared" si="39"/>
        <v>奈良県十津川村</v>
      </c>
      <c r="I1230" t="s">
        <v>4792</v>
      </c>
    </row>
    <row r="1231" spans="1:9" x14ac:dyDescent="0.35">
      <c r="A1231" s="108" t="str">
        <f t="shared" si="38"/>
        <v>29</v>
      </c>
      <c r="B1231" s="105">
        <v>29</v>
      </c>
      <c r="C1231" s="105" t="s">
        <v>4694</v>
      </c>
      <c r="D1231" s="107" t="s">
        <v>1144</v>
      </c>
      <c r="E1231" s="106" t="s">
        <v>4793</v>
      </c>
      <c r="F1231" s="107" t="s">
        <v>4794</v>
      </c>
      <c r="G1231" s="106" t="s">
        <v>4793</v>
      </c>
      <c r="H1231" s="105" t="str">
        <f t="shared" si="39"/>
        <v>奈良県下北山村</v>
      </c>
      <c r="I1231" t="s">
        <v>4795</v>
      </c>
    </row>
    <row r="1232" spans="1:9" x14ac:dyDescent="0.35">
      <c r="A1232" s="108" t="str">
        <f t="shared" si="38"/>
        <v>29</v>
      </c>
      <c r="B1232" s="105">
        <v>29</v>
      </c>
      <c r="C1232" s="105" t="s">
        <v>4694</v>
      </c>
      <c r="D1232" s="107" t="s">
        <v>1641</v>
      </c>
      <c r="E1232" s="106" t="s">
        <v>4796</v>
      </c>
      <c r="F1232" s="107" t="s">
        <v>4797</v>
      </c>
      <c r="G1232" s="106" t="s">
        <v>4796</v>
      </c>
      <c r="H1232" s="105" t="str">
        <f t="shared" si="39"/>
        <v>奈良県上北山村</v>
      </c>
      <c r="I1232" t="s">
        <v>4798</v>
      </c>
    </row>
    <row r="1233" spans="1:9" x14ac:dyDescent="0.35">
      <c r="A1233" s="108" t="str">
        <f t="shared" si="38"/>
        <v>29</v>
      </c>
      <c r="B1233" s="105">
        <v>29</v>
      </c>
      <c r="C1233" s="105" t="s">
        <v>4694</v>
      </c>
      <c r="D1233" s="107" t="s">
        <v>1148</v>
      </c>
      <c r="E1233" s="106" t="s">
        <v>3644</v>
      </c>
      <c r="F1233" s="107" t="s">
        <v>4799</v>
      </c>
      <c r="G1233" s="106" t="s">
        <v>3644</v>
      </c>
      <c r="H1233" s="105" t="str">
        <f t="shared" si="39"/>
        <v>奈良県川上村</v>
      </c>
      <c r="I1233" t="s">
        <v>4800</v>
      </c>
    </row>
    <row r="1234" spans="1:9" x14ac:dyDescent="0.35">
      <c r="A1234" s="108" t="str">
        <f t="shared" si="38"/>
        <v>29</v>
      </c>
      <c r="B1234" s="105">
        <v>29</v>
      </c>
      <c r="C1234" s="105" t="s">
        <v>4694</v>
      </c>
      <c r="D1234" s="107" t="s">
        <v>1645</v>
      </c>
      <c r="E1234" s="106" t="s">
        <v>4801</v>
      </c>
      <c r="F1234" s="107" t="s">
        <v>4802</v>
      </c>
      <c r="G1234" s="106" t="s">
        <v>4801</v>
      </c>
      <c r="H1234" s="105" t="str">
        <f t="shared" si="39"/>
        <v>奈良県東吉野村</v>
      </c>
      <c r="I1234" t="s">
        <v>4803</v>
      </c>
    </row>
    <row r="1235" spans="1:9" x14ac:dyDescent="0.35">
      <c r="A1235" s="108" t="str">
        <f t="shared" si="38"/>
        <v>29</v>
      </c>
      <c r="B1235" s="105">
        <v>29</v>
      </c>
      <c r="C1235" s="105" t="s">
        <v>4694</v>
      </c>
      <c r="D1235" s="107" t="s">
        <v>1649</v>
      </c>
      <c r="E1235" s="106" t="s">
        <v>4804</v>
      </c>
      <c r="F1235" s="107" t="s">
        <v>4805</v>
      </c>
      <c r="G1235" s="106" t="s">
        <v>4804</v>
      </c>
      <c r="H1235" s="105" t="str">
        <f t="shared" si="39"/>
        <v>奈良県葛城市</v>
      </c>
      <c r="I1235" t="s">
        <v>4806</v>
      </c>
    </row>
    <row r="1236" spans="1:9" x14ac:dyDescent="0.35">
      <c r="A1236" s="108" t="str">
        <f t="shared" si="38"/>
        <v>29</v>
      </c>
      <c r="B1236" s="105">
        <v>29</v>
      </c>
      <c r="C1236" s="105" t="s">
        <v>4694</v>
      </c>
      <c r="D1236" s="107" t="s">
        <v>1152</v>
      </c>
      <c r="E1236" s="106" t="s">
        <v>4807</v>
      </c>
      <c r="F1236" s="107" t="s">
        <v>4808</v>
      </c>
      <c r="G1236" s="106" t="s">
        <v>4807</v>
      </c>
      <c r="H1236" s="105" t="str">
        <f t="shared" si="39"/>
        <v>奈良県宇陀市</v>
      </c>
      <c r="I1236" t="s">
        <v>4809</v>
      </c>
    </row>
    <row r="1237" spans="1:9" x14ac:dyDescent="0.35">
      <c r="A1237" s="108" t="str">
        <f t="shared" si="38"/>
        <v>30</v>
      </c>
      <c r="B1237" s="105">
        <v>30</v>
      </c>
      <c r="C1237" s="105" t="s">
        <v>4810</v>
      </c>
      <c r="D1237" s="107" t="s">
        <v>988</v>
      </c>
      <c r="E1237" s="106" t="s">
        <v>4811</v>
      </c>
      <c r="F1237" s="107" t="s">
        <v>4812</v>
      </c>
      <c r="G1237" s="106" t="s">
        <v>4811</v>
      </c>
      <c r="H1237" s="105" t="str">
        <f t="shared" si="39"/>
        <v>和歌山県和歌山市</v>
      </c>
      <c r="I1237" t="s">
        <v>4813</v>
      </c>
    </row>
    <row r="1238" spans="1:9" x14ac:dyDescent="0.35">
      <c r="A1238" s="108" t="str">
        <f t="shared" si="38"/>
        <v>30</v>
      </c>
      <c r="B1238" s="105">
        <v>30</v>
      </c>
      <c r="C1238" s="105" t="s">
        <v>4810</v>
      </c>
      <c r="D1238" s="107" t="s">
        <v>992</v>
      </c>
      <c r="E1238" s="106" t="s">
        <v>4814</v>
      </c>
      <c r="F1238" s="107" t="s">
        <v>4815</v>
      </c>
      <c r="G1238" s="106" t="s">
        <v>4814</v>
      </c>
      <c r="H1238" s="105" t="str">
        <f t="shared" si="39"/>
        <v>和歌山県海南市</v>
      </c>
      <c r="I1238" t="s">
        <v>4816</v>
      </c>
    </row>
    <row r="1239" spans="1:9" x14ac:dyDescent="0.35">
      <c r="A1239" s="108" t="str">
        <f t="shared" si="38"/>
        <v>30</v>
      </c>
      <c r="B1239" s="105">
        <v>30</v>
      </c>
      <c r="C1239" s="105" t="s">
        <v>4810</v>
      </c>
      <c r="D1239" s="107" t="s">
        <v>996</v>
      </c>
      <c r="E1239" s="106" t="s">
        <v>4817</v>
      </c>
      <c r="F1239" s="107" t="s">
        <v>4818</v>
      </c>
      <c r="G1239" s="106" t="s">
        <v>4817</v>
      </c>
      <c r="H1239" s="105" t="str">
        <f t="shared" si="39"/>
        <v>和歌山県橋本市</v>
      </c>
      <c r="I1239" t="s">
        <v>4819</v>
      </c>
    </row>
    <row r="1240" spans="1:9" x14ac:dyDescent="0.35">
      <c r="A1240" s="108" t="str">
        <f t="shared" si="38"/>
        <v>30</v>
      </c>
      <c r="B1240" s="105">
        <v>30</v>
      </c>
      <c r="C1240" s="105" t="s">
        <v>4810</v>
      </c>
      <c r="D1240" s="107" t="s">
        <v>1000</v>
      </c>
      <c r="E1240" s="106" t="s">
        <v>4820</v>
      </c>
      <c r="F1240" s="107" t="s">
        <v>4821</v>
      </c>
      <c r="G1240" s="106" t="s">
        <v>4820</v>
      </c>
      <c r="H1240" s="105" t="str">
        <f t="shared" si="39"/>
        <v>和歌山県有田市</v>
      </c>
      <c r="I1240" t="s">
        <v>4822</v>
      </c>
    </row>
    <row r="1241" spans="1:9" x14ac:dyDescent="0.35">
      <c r="A1241" s="108" t="str">
        <f t="shared" si="38"/>
        <v>30</v>
      </c>
      <c r="B1241" s="105">
        <v>30</v>
      </c>
      <c r="C1241" s="105" t="s">
        <v>4810</v>
      </c>
      <c r="D1241" s="107" t="s">
        <v>1004</v>
      </c>
      <c r="E1241" s="106" t="s">
        <v>4823</v>
      </c>
      <c r="F1241" s="107" t="s">
        <v>4824</v>
      </c>
      <c r="G1241" s="106" t="s">
        <v>4823</v>
      </c>
      <c r="H1241" s="105" t="str">
        <f t="shared" si="39"/>
        <v>和歌山県御坊市</v>
      </c>
      <c r="I1241" t="s">
        <v>4825</v>
      </c>
    </row>
    <row r="1242" spans="1:9" x14ac:dyDescent="0.35">
      <c r="A1242" s="108" t="str">
        <f t="shared" si="38"/>
        <v>30</v>
      </c>
      <c r="B1242" s="105">
        <v>30</v>
      </c>
      <c r="C1242" s="105" t="s">
        <v>4810</v>
      </c>
      <c r="D1242" s="107" t="s">
        <v>1008</v>
      </c>
      <c r="E1242" s="106" t="s">
        <v>4826</v>
      </c>
      <c r="F1242" s="107" t="s">
        <v>4827</v>
      </c>
      <c r="G1242" s="106" t="s">
        <v>4826</v>
      </c>
      <c r="H1242" s="105" t="str">
        <f t="shared" si="39"/>
        <v>和歌山県田辺市</v>
      </c>
      <c r="I1242" t="s">
        <v>4828</v>
      </c>
    </row>
    <row r="1243" spans="1:9" x14ac:dyDescent="0.35">
      <c r="A1243" s="108" t="str">
        <f t="shared" si="38"/>
        <v>30</v>
      </c>
      <c r="B1243" s="105">
        <v>30</v>
      </c>
      <c r="C1243" s="105" t="s">
        <v>4810</v>
      </c>
      <c r="D1243" s="107" t="s">
        <v>1012</v>
      </c>
      <c r="E1243" s="106" t="s">
        <v>4829</v>
      </c>
      <c r="F1243" s="107" t="s">
        <v>4830</v>
      </c>
      <c r="G1243" s="106" t="s">
        <v>4829</v>
      </c>
      <c r="H1243" s="105" t="str">
        <f t="shared" si="39"/>
        <v>和歌山県新宮市</v>
      </c>
      <c r="I1243" t="s">
        <v>4831</v>
      </c>
    </row>
    <row r="1244" spans="1:9" x14ac:dyDescent="0.35">
      <c r="A1244" s="108" t="str">
        <f t="shared" si="38"/>
        <v>30</v>
      </c>
      <c r="B1244" s="105">
        <v>30</v>
      </c>
      <c r="C1244" s="105" t="s">
        <v>4810</v>
      </c>
      <c r="D1244" s="107" t="s">
        <v>1024</v>
      </c>
      <c r="E1244" s="106" t="s">
        <v>4832</v>
      </c>
      <c r="F1244" s="107" t="s">
        <v>4833</v>
      </c>
      <c r="G1244" s="106" t="s">
        <v>4832</v>
      </c>
      <c r="H1244" s="105" t="str">
        <f t="shared" si="39"/>
        <v>和歌山県紀美野町</v>
      </c>
      <c r="I1244" t="s">
        <v>4834</v>
      </c>
    </row>
    <row r="1245" spans="1:9" x14ac:dyDescent="0.35">
      <c r="A1245" s="108" t="str">
        <f t="shared" si="38"/>
        <v>30</v>
      </c>
      <c r="B1245" s="105">
        <v>30</v>
      </c>
      <c r="C1245" s="105" t="s">
        <v>4810</v>
      </c>
      <c r="D1245" s="107" t="s">
        <v>1032</v>
      </c>
      <c r="E1245" s="106" t="s">
        <v>4835</v>
      </c>
      <c r="F1245" s="107" t="s">
        <v>4836</v>
      </c>
      <c r="G1245" s="106" t="s">
        <v>4835</v>
      </c>
      <c r="H1245" s="105" t="str">
        <f t="shared" si="39"/>
        <v>和歌山県紀の川市</v>
      </c>
      <c r="I1245" t="s">
        <v>4837</v>
      </c>
    </row>
    <row r="1246" spans="1:9" x14ac:dyDescent="0.35">
      <c r="A1246" s="108" t="str">
        <f t="shared" si="38"/>
        <v>30</v>
      </c>
      <c r="B1246" s="105">
        <v>30</v>
      </c>
      <c r="C1246" s="105" t="s">
        <v>4810</v>
      </c>
      <c r="D1246" s="107" t="s">
        <v>1052</v>
      </c>
      <c r="E1246" s="106" t="s">
        <v>4838</v>
      </c>
      <c r="F1246" s="107" t="s">
        <v>4839</v>
      </c>
      <c r="G1246" s="106" t="s">
        <v>4838</v>
      </c>
      <c r="H1246" s="105" t="str">
        <f t="shared" si="39"/>
        <v>和歌山県岩出市</v>
      </c>
      <c r="I1246" t="s">
        <v>4840</v>
      </c>
    </row>
    <row r="1247" spans="1:9" x14ac:dyDescent="0.35">
      <c r="A1247" s="108" t="str">
        <f t="shared" si="38"/>
        <v>30</v>
      </c>
      <c r="B1247" s="105">
        <v>30</v>
      </c>
      <c r="C1247" s="105" t="s">
        <v>4810</v>
      </c>
      <c r="D1247" s="107" t="s">
        <v>1056</v>
      </c>
      <c r="E1247" s="106" t="s">
        <v>4841</v>
      </c>
      <c r="F1247" s="107" t="s">
        <v>4842</v>
      </c>
      <c r="G1247" s="106" t="s">
        <v>4841</v>
      </c>
      <c r="H1247" s="105" t="str">
        <f t="shared" si="39"/>
        <v>和歌山県かつらぎ町</v>
      </c>
      <c r="I1247" t="s">
        <v>4843</v>
      </c>
    </row>
    <row r="1248" spans="1:9" x14ac:dyDescent="0.35">
      <c r="A1248" s="108" t="str">
        <f t="shared" si="38"/>
        <v>30</v>
      </c>
      <c r="B1248" s="105">
        <v>30</v>
      </c>
      <c r="C1248" s="105" t="s">
        <v>4810</v>
      </c>
      <c r="D1248" s="107" t="s">
        <v>1064</v>
      </c>
      <c r="E1248" s="106" t="s">
        <v>4844</v>
      </c>
      <c r="F1248" s="107" t="s">
        <v>4845</v>
      </c>
      <c r="G1248" s="106" t="s">
        <v>4844</v>
      </c>
      <c r="H1248" s="105" t="str">
        <f t="shared" si="39"/>
        <v>和歌山県九度山町</v>
      </c>
      <c r="I1248" t="s">
        <v>4846</v>
      </c>
    </row>
    <row r="1249" spans="1:9" x14ac:dyDescent="0.35">
      <c r="A1249" s="108" t="str">
        <f t="shared" si="38"/>
        <v>30</v>
      </c>
      <c r="B1249" s="105">
        <v>30</v>
      </c>
      <c r="C1249" s="105" t="s">
        <v>4810</v>
      </c>
      <c r="D1249" s="107" t="s">
        <v>1068</v>
      </c>
      <c r="E1249" s="106" t="s">
        <v>4847</v>
      </c>
      <c r="F1249" s="107" t="s">
        <v>4848</v>
      </c>
      <c r="G1249" s="106" t="s">
        <v>4847</v>
      </c>
      <c r="H1249" s="105" t="str">
        <f t="shared" si="39"/>
        <v>和歌山県高野町</v>
      </c>
      <c r="I1249" t="s">
        <v>4849</v>
      </c>
    </row>
    <row r="1250" spans="1:9" x14ac:dyDescent="0.35">
      <c r="A1250" s="108" t="str">
        <f t="shared" si="38"/>
        <v>30</v>
      </c>
      <c r="B1250" s="105">
        <v>30</v>
      </c>
      <c r="C1250" s="105" t="s">
        <v>4810</v>
      </c>
      <c r="D1250" s="107" t="s">
        <v>1076</v>
      </c>
      <c r="E1250" s="106" t="s">
        <v>4850</v>
      </c>
      <c r="F1250" s="107" t="s">
        <v>4851</v>
      </c>
      <c r="G1250" s="106" t="s">
        <v>4850</v>
      </c>
      <c r="H1250" s="105" t="str">
        <f t="shared" si="39"/>
        <v>和歌山県湯浅町</v>
      </c>
      <c r="I1250" t="s">
        <v>4852</v>
      </c>
    </row>
    <row r="1251" spans="1:9" x14ac:dyDescent="0.35">
      <c r="A1251" s="108" t="str">
        <f t="shared" si="38"/>
        <v>30</v>
      </c>
      <c r="B1251" s="105">
        <v>30</v>
      </c>
      <c r="C1251" s="105" t="s">
        <v>4810</v>
      </c>
      <c r="D1251" s="107" t="s">
        <v>1080</v>
      </c>
      <c r="E1251" s="106" t="s">
        <v>4853</v>
      </c>
      <c r="F1251" s="107" t="s">
        <v>4854</v>
      </c>
      <c r="G1251" s="106" t="s">
        <v>4853</v>
      </c>
      <c r="H1251" s="105" t="str">
        <f t="shared" si="39"/>
        <v>和歌山県広川町</v>
      </c>
      <c r="I1251" t="s">
        <v>4855</v>
      </c>
    </row>
    <row r="1252" spans="1:9" x14ac:dyDescent="0.35">
      <c r="A1252" s="108" t="str">
        <f t="shared" si="38"/>
        <v>30</v>
      </c>
      <c r="B1252" s="105">
        <v>30</v>
      </c>
      <c r="C1252" s="105" t="s">
        <v>4810</v>
      </c>
      <c r="D1252" s="107" t="s">
        <v>1084</v>
      </c>
      <c r="E1252" s="106" t="s">
        <v>4856</v>
      </c>
      <c r="F1252" s="107" t="s">
        <v>4857</v>
      </c>
      <c r="G1252" s="106" t="s">
        <v>4856</v>
      </c>
      <c r="H1252" s="105" t="str">
        <f t="shared" si="39"/>
        <v>和歌山県有田川町</v>
      </c>
      <c r="I1252" t="s">
        <v>4858</v>
      </c>
    </row>
    <row r="1253" spans="1:9" x14ac:dyDescent="0.35">
      <c r="A1253" s="108" t="str">
        <f t="shared" si="38"/>
        <v>30</v>
      </c>
      <c r="B1253" s="105">
        <v>30</v>
      </c>
      <c r="C1253" s="105" t="s">
        <v>4810</v>
      </c>
      <c r="D1253" s="107" t="s">
        <v>1092</v>
      </c>
      <c r="E1253" s="106" t="s">
        <v>3468</v>
      </c>
      <c r="F1253" s="107" t="s">
        <v>4859</v>
      </c>
      <c r="G1253" s="106" t="s">
        <v>3468</v>
      </c>
      <c r="H1253" s="105" t="str">
        <f t="shared" si="39"/>
        <v>和歌山県美浜町</v>
      </c>
      <c r="I1253" t="s">
        <v>4860</v>
      </c>
    </row>
    <row r="1254" spans="1:9" x14ac:dyDescent="0.35">
      <c r="A1254" s="108" t="str">
        <f t="shared" si="38"/>
        <v>30</v>
      </c>
      <c r="B1254" s="105">
        <v>30</v>
      </c>
      <c r="C1254" s="105" t="s">
        <v>4810</v>
      </c>
      <c r="D1254" s="107" t="s">
        <v>1096</v>
      </c>
      <c r="E1254" s="106" t="s">
        <v>1423</v>
      </c>
      <c r="F1254" s="107" t="s">
        <v>4861</v>
      </c>
      <c r="G1254" s="106" t="s">
        <v>1423</v>
      </c>
      <c r="H1254" s="105" t="str">
        <f t="shared" si="39"/>
        <v>和歌山県日高町</v>
      </c>
      <c r="I1254" t="s">
        <v>4862</v>
      </c>
    </row>
    <row r="1255" spans="1:9" x14ac:dyDescent="0.35">
      <c r="A1255" s="108" t="str">
        <f t="shared" si="38"/>
        <v>30</v>
      </c>
      <c r="B1255" s="105">
        <v>30</v>
      </c>
      <c r="C1255" s="105" t="s">
        <v>4810</v>
      </c>
      <c r="D1255" s="107" t="s">
        <v>1100</v>
      </c>
      <c r="E1255" s="106" t="s">
        <v>4863</v>
      </c>
      <c r="F1255" s="107" t="s">
        <v>4864</v>
      </c>
      <c r="G1255" s="106" t="s">
        <v>4863</v>
      </c>
      <c r="H1255" s="105" t="str">
        <f t="shared" si="39"/>
        <v>和歌山県由良町</v>
      </c>
      <c r="I1255" t="s">
        <v>4865</v>
      </c>
    </row>
    <row r="1256" spans="1:9" x14ac:dyDescent="0.35">
      <c r="A1256" s="108" t="str">
        <f t="shared" si="38"/>
        <v>30</v>
      </c>
      <c r="B1256" s="105">
        <v>30</v>
      </c>
      <c r="C1256" s="105" t="s">
        <v>4810</v>
      </c>
      <c r="D1256" s="107" t="s">
        <v>1619</v>
      </c>
      <c r="E1256" s="106" t="s">
        <v>4866</v>
      </c>
      <c r="F1256" s="107" t="s">
        <v>4867</v>
      </c>
      <c r="G1256" s="106" t="s">
        <v>4866</v>
      </c>
      <c r="H1256" s="105" t="str">
        <f t="shared" si="39"/>
        <v>和歌山県日高川町</v>
      </c>
      <c r="I1256" t="s">
        <v>4868</v>
      </c>
    </row>
    <row r="1257" spans="1:9" x14ac:dyDescent="0.35">
      <c r="A1257" s="108" t="str">
        <f t="shared" si="38"/>
        <v>30</v>
      </c>
      <c r="B1257" s="105">
        <v>30</v>
      </c>
      <c r="C1257" s="105" t="s">
        <v>4810</v>
      </c>
      <c r="D1257" s="107" t="s">
        <v>1116</v>
      </c>
      <c r="E1257" s="106" t="s">
        <v>4869</v>
      </c>
      <c r="F1257" s="107" t="s">
        <v>4870</v>
      </c>
      <c r="G1257" s="106" t="s">
        <v>4869</v>
      </c>
      <c r="H1257" s="105" t="str">
        <f t="shared" si="39"/>
        <v>和歌山県みなべ町</v>
      </c>
      <c r="I1257" t="s">
        <v>4871</v>
      </c>
    </row>
    <row r="1258" spans="1:9" x14ac:dyDescent="0.35">
      <c r="A1258" s="108" t="str">
        <f t="shared" si="38"/>
        <v>30</v>
      </c>
      <c r="B1258" s="105">
        <v>30</v>
      </c>
      <c r="C1258" s="105" t="s">
        <v>4810</v>
      </c>
      <c r="D1258" s="107" t="s">
        <v>1124</v>
      </c>
      <c r="E1258" s="106" t="s">
        <v>4872</v>
      </c>
      <c r="F1258" s="107" t="s">
        <v>4873</v>
      </c>
      <c r="G1258" s="106" t="s">
        <v>4872</v>
      </c>
      <c r="H1258" s="105" t="str">
        <f t="shared" si="39"/>
        <v>和歌山県印南町</v>
      </c>
      <c r="I1258" t="s">
        <v>4874</v>
      </c>
    </row>
    <row r="1259" spans="1:9" x14ac:dyDescent="0.35">
      <c r="A1259" s="108" t="str">
        <f t="shared" si="38"/>
        <v>30</v>
      </c>
      <c r="B1259" s="105">
        <v>30</v>
      </c>
      <c r="C1259" s="105" t="s">
        <v>4810</v>
      </c>
      <c r="D1259" s="107" t="s">
        <v>2160</v>
      </c>
      <c r="E1259" s="106" t="s">
        <v>4875</v>
      </c>
      <c r="F1259" s="107" t="s">
        <v>4876</v>
      </c>
      <c r="G1259" s="106" t="s">
        <v>4875</v>
      </c>
      <c r="H1259" s="105" t="str">
        <f t="shared" si="39"/>
        <v>和歌山県白浜町</v>
      </c>
      <c r="I1259" t="s">
        <v>4877</v>
      </c>
    </row>
    <row r="1260" spans="1:9" x14ac:dyDescent="0.35">
      <c r="A1260" s="108" t="str">
        <f t="shared" si="38"/>
        <v>30</v>
      </c>
      <c r="B1260" s="105">
        <v>30</v>
      </c>
      <c r="C1260" s="105" t="s">
        <v>4810</v>
      </c>
      <c r="D1260" s="107" t="s">
        <v>1136</v>
      </c>
      <c r="E1260" s="106" t="s">
        <v>4878</v>
      </c>
      <c r="F1260" s="107" t="s">
        <v>4879</v>
      </c>
      <c r="G1260" s="106" t="s">
        <v>4878</v>
      </c>
      <c r="H1260" s="105" t="str">
        <f t="shared" si="39"/>
        <v>和歌山県上富田町</v>
      </c>
      <c r="I1260" t="s">
        <v>4880</v>
      </c>
    </row>
    <row r="1261" spans="1:9" x14ac:dyDescent="0.35">
      <c r="A1261" s="108" t="str">
        <f t="shared" si="38"/>
        <v>30</v>
      </c>
      <c r="B1261" s="105">
        <v>30</v>
      </c>
      <c r="C1261" s="105" t="s">
        <v>4810</v>
      </c>
      <c r="D1261" s="107" t="s">
        <v>1144</v>
      </c>
      <c r="E1261" s="106" t="s">
        <v>4881</v>
      </c>
      <c r="F1261" s="107" t="s">
        <v>4882</v>
      </c>
      <c r="G1261" s="106" t="s">
        <v>4881</v>
      </c>
      <c r="H1261" s="105" t="str">
        <f t="shared" si="39"/>
        <v>和歌山県すさみ町</v>
      </c>
      <c r="I1261" t="s">
        <v>4883</v>
      </c>
    </row>
    <row r="1262" spans="1:9" x14ac:dyDescent="0.35">
      <c r="A1262" s="108" t="str">
        <f t="shared" si="38"/>
        <v>30</v>
      </c>
      <c r="B1262" s="105">
        <v>30</v>
      </c>
      <c r="C1262" s="105" t="s">
        <v>4810</v>
      </c>
      <c r="D1262" s="107" t="s">
        <v>1641</v>
      </c>
      <c r="E1262" s="106" t="s">
        <v>4884</v>
      </c>
      <c r="F1262" s="107" t="s">
        <v>4885</v>
      </c>
      <c r="G1262" s="106" t="s">
        <v>4884</v>
      </c>
      <c r="H1262" s="105" t="str">
        <f t="shared" si="39"/>
        <v>和歌山県串本町</v>
      </c>
      <c r="I1262" t="s">
        <v>4886</v>
      </c>
    </row>
    <row r="1263" spans="1:9" x14ac:dyDescent="0.35">
      <c r="A1263" s="108" t="str">
        <f t="shared" si="38"/>
        <v>30</v>
      </c>
      <c r="B1263" s="105">
        <v>30</v>
      </c>
      <c r="C1263" s="105" t="s">
        <v>4810</v>
      </c>
      <c r="D1263" s="107" t="s">
        <v>1148</v>
      </c>
      <c r="E1263" s="106" t="s">
        <v>4887</v>
      </c>
      <c r="F1263" s="107" t="s">
        <v>4888</v>
      </c>
      <c r="G1263" s="106" t="s">
        <v>4887</v>
      </c>
      <c r="H1263" s="105" t="str">
        <f t="shared" si="39"/>
        <v>和歌山県那智勝浦町</v>
      </c>
      <c r="I1263" t="s">
        <v>4889</v>
      </c>
    </row>
    <row r="1264" spans="1:9" x14ac:dyDescent="0.35">
      <c r="A1264" s="108" t="str">
        <f t="shared" si="38"/>
        <v>30</v>
      </c>
      <c r="B1264" s="105">
        <v>30</v>
      </c>
      <c r="C1264" s="105" t="s">
        <v>4810</v>
      </c>
      <c r="D1264" s="107" t="s">
        <v>1645</v>
      </c>
      <c r="E1264" s="106" t="s">
        <v>4890</v>
      </c>
      <c r="F1264" s="107" t="s">
        <v>4891</v>
      </c>
      <c r="G1264" s="106" t="s">
        <v>4890</v>
      </c>
      <c r="H1264" s="105" t="str">
        <f t="shared" si="39"/>
        <v>和歌山県太地町</v>
      </c>
      <c r="I1264" t="s">
        <v>4892</v>
      </c>
    </row>
    <row r="1265" spans="1:9" x14ac:dyDescent="0.35">
      <c r="A1265" s="108" t="str">
        <f t="shared" si="38"/>
        <v>30</v>
      </c>
      <c r="B1265" s="105">
        <v>30</v>
      </c>
      <c r="C1265" s="105" t="s">
        <v>4810</v>
      </c>
      <c r="D1265" s="107" t="s">
        <v>1779</v>
      </c>
      <c r="E1265" s="106" t="s">
        <v>4893</v>
      </c>
      <c r="F1265" s="107" t="s">
        <v>4894</v>
      </c>
      <c r="G1265" s="106" t="s">
        <v>4893</v>
      </c>
      <c r="H1265" s="105" t="str">
        <f t="shared" si="39"/>
        <v>和歌山県古座川町</v>
      </c>
      <c r="I1265" t="s">
        <v>4895</v>
      </c>
    </row>
    <row r="1266" spans="1:9" x14ac:dyDescent="0.35">
      <c r="A1266" s="108" t="str">
        <f t="shared" si="38"/>
        <v>30</v>
      </c>
      <c r="B1266" s="105">
        <v>30</v>
      </c>
      <c r="C1266" s="105" t="s">
        <v>4810</v>
      </c>
      <c r="D1266" s="107" t="s">
        <v>2577</v>
      </c>
      <c r="E1266" s="106" t="s">
        <v>4896</v>
      </c>
      <c r="F1266" s="107" t="s">
        <v>4897</v>
      </c>
      <c r="G1266" s="106" t="s">
        <v>4896</v>
      </c>
      <c r="H1266" s="105" t="str">
        <f t="shared" si="39"/>
        <v>和歌山県北山村</v>
      </c>
      <c r="I1266" t="s">
        <v>4898</v>
      </c>
    </row>
    <row r="1267" spans="1:9" x14ac:dyDescent="0.35">
      <c r="A1267" s="108" t="str">
        <f t="shared" si="38"/>
        <v>31</v>
      </c>
      <c r="B1267" s="105">
        <v>31</v>
      </c>
      <c r="C1267" s="105" t="s">
        <v>4899</v>
      </c>
      <c r="D1267" s="107" t="s">
        <v>988</v>
      </c>
      <c r="E1267" s="106" t="s">
        <v>4900</v>
      </c>
      <c r="F1267" s="107" t="s">
        <v>4901</v>
      </c>
      <c r="G1267" s="106" t="s">
        <v>4900</v>
      </c>
      <c r="H1267" s="105" t="str">
        <f t="shared" si="39"/>
        <v>鳥取県鳥取市</v>
      </c>
      <c r="I1267" t="s">
        <v>4902</v>
      </c>
    </row>
    <row r="1268" spans="1:9" x14ac:dyDescent="0.35">
      <c r="A1268" s="108" t="str">
        <f t="shared" si="38"/>
        <v>31</v>
      </c>
      <c r="B1268" s="105">
        <v>31</v>
      </c>
      <c r="C1268" s="105" t="s">
        <v>4899</v>
      </c>
      <c r="D1268" s="107" t="s">
        <v>992</v>
      </c>
      <c r="E1268" s="106" t="s">
        <v>4903</v>
      </c>
      <c r="F1268" s="107" t="s">
        <v>4904</v>
      </c>
      <c r="G1268" s="106" t="s">
        <v>4903</v>
      </c>
      <c r="H1268" s="105" t="str">
        <f t="shared" si="39"/>
        <v>鳥取県米子市</v>
      </c>
      <c r="I1268" t="s">
        <v>4905</v>
      </c>
    </row>
    <row r="1269" spans="1:9" x14ac:dyDescent="0.35">
      <c r="A1269" s="108" t="str">
        <f t="shared" si="38"/>
        <v>31</v>
      </c>
      <c r="B1269" s="105">
        <v>31</v>
      </c>
      <c r="C1269" s="105" t="s">
        <v>4899</v>
      </c>
      <c r="D1269" s="107" t="s">
        <v>996</v>
      </c>
      <c r="E1269" s="106" t="s">
        <v>4906</v>
      </c>
      <c r="F1269" s="107" t="s">
        <v>4907</v>
      </c>
      <c r="G1269" s="106" t="s">
        <v>4906</v>
      </c>
      <c r="H1269" s="105" t="str">
        <f t="shared" si="39"/>
        <v>鳥取県倉吉市</v>
      </c>
      <c r="I1269" t="s">
        <v>4908</v>
      </c>
    </row>
    <row r="1270" spans="1:9" x14ac:dyDescent="0.35">
      <c r="A1270" s="108" t="str">
        <f t="shared" si="38"/>
        <v>31</v>
      </c>
      <c r="B1270" s="105">
        <v>31</v>
      </c>
      <c r="C1270" s="105" t="s">
        <v>4899</v>
      </c>
      <c r="D1270" s="107" t="s">
        <v>1000</v>
      </c>
      <c r="E1270" s="106" t="s">
        <v>4909</v>
      </c>
      <c r="F1270" s="107" t="s">
        <v>4910</v>
      </c>
      <c r="G1270" s="106" t="s">
        <v>4909</v>
      </c>
      <c r="H1270" s="105" t="str">
        <f t="shared" si="39"/>
        <v>鳥取県境港市</v>
      </c>
      <c r="I1270" t="s">
        <v>4911</v>
      </c>
    </row>
    <row r="1271" spans="1:9" x14ac:dyDescent="0.35">
      <c r="A1271" s="108" t="str">
        <f t="shared" si="38"/>
        <v>31</v>
      </c>
      <c r="B1271" s="105">
        <v>31</v>
      </c>
      <c r="C1271" s="105" t="s">
        <v>4899</v>
      </c>
      <c r="D1271" s="107" t="s">
        <v>1008</v>
      </c>
      <c r="E1271" s="106" t="s">
        <v>4912</v>
      </c>
      <c r="F1271" s="107" t="s">
        <v>4913</v>
      </c>
      <c r="G1271" s="106" t="s">
        <v>4912</v>
      </c>
      <c r="H1271" s="105" t="str">
        <f t="shared" si="39"/>
        <v>鳥取県岩美町</v>
      </c>
      <c r="I1271" t="s">
        <v>4914</v>
      </c>
    </row>
    <row r="1272" spans="1:9" x14ac:dyDescent="0.35">
      <c r="A1272" s="108" t="str">
        <f t="shared" si="38"/>
        <v>31</v>
      </c>
      <c r="B1272" s="105">
        <v>31</v>
      </c>
      <c r="C1272" s="105" t="s">
        <v>4899</v>
      </c>
      <c r="D1272" s="107" t="s">
        <v>1016</v>
      </c>
      <c r="E1272" s="106" t="s">
        <v>4915</v>
      </c>
      <c r="F1272" s="107" t="s">
        <v>4916</v>
      </c>
      <c r="G1272" s="106" t="s">
        <v>4915</v>
      </c>
      <c r="H1272" s="105" t="str">
        <f t="shared" si="39"/>
        <v>鳥取県八頭町</v>
      </c>
      <c r="I1272" t="s">
        <v>4917</v>
      </c>
    </row>
    <row r="1273" spans="1:9" x14ac:dyDescent="0.35">
      <c r="A1273" s="108" t="str">
        <f t="shared" si="38"/>
        <v>31</v>
      </c>
      <c r="B1273" s="105">
        <v>31</v>
      </c>
      <c r="C1273" s="105" t="s">
        <v>4899</v>
      </c>
      <c r="D1273" s="107" t="s">
        <v>1032</v>
      </c>
      <c r="E1273" s="106" t="s">
        <v>4918</v>
      </c>
      <c r="F1273" s="107" t="s">
        <v>4919</v>
      </c>
      <c r="G1273" s="106" t="s">
        <v>4918</v>
      </c>
      <c r="H1273" s="105" t="str">
        <f t="shared" si="39"/>
        <v>鳥取県若桜町</v>
      </c>
      <c r="I1273" t="s">
        <v>4920</v>
      </c>
    </row>
    <row r="1274" spans="1:9" x14ac:dyDescent="0.35">
      <c r="A1274" s="108" t="str">
        <f t="shared" si="38"/>
        <v>31</v>
      </c>
      <c r="B1274" s="105">
        <v>31</v>
      </c>
      <c r="C1274" s="105" t="s">
        <v>4899</v>
      </c>
      <c r="D1274" s="107" t="s">
        <v>1044</v>
      </c>
      <c r="E1274" s="106" t="s">
        <v>4921</v>
      </c>
      <c r="F1274" s="107" t="s">
        <v>4922</v>
      </c>
      <c r="G1274" s="106" t="s">
        <v>4921</v>
      </c>
      <c r="H1274" s="105" t="str">
        <f t="shared" si="39"/>
        <v>鳥取県智頭町</v>
      </c>
      <c r="I1274" t="s">
        <v>4923</v>
      </c>
    </row>
    <row r="1275" spans="1:9" x14ac:dyDescent="0.35">
      <c r="A1275" s="108" t="str">
        <f t="shared" si="38"/>
        <v>31</v>
      </c>
      <c r="B1275" s="105">
        <v>31</v>
      </c>
      <c r="C1275" s="105" t="s">
        <v>4899</v>
      </c>
      <c r="D1275" s="107" t="s">
        <v>1060</v>
      </c>
      <c r="E1275" s="106" t="s">
        <v>4924</v>
      </c>
      <c r="F1275" s="107" t="s">
        <v>4925</v>
      </c>
      <c r="G1275" s="106" t="s">
        <v>4924</v>
      </c>
      <c r="H1275" s="105" t="str">
        <f t="shared" si="39"/>
        <v>鳥取県湯梨浜町</v>
      </c>
      <c r="I1275" t="s">
        <v>4926</v>
      </c>
    </row>
    <row r="1276" spans="1:9" x14ac:dyDescent="0.35">
      <c r="A1276" s="108" t="str">
        <f t="shared" si="38"/>
        <v>31</v>
      </c>
      <c r="B1276" s="105">
        <v>31</v>
      </c>
      <c r="C1276" s="105" t="s">
        <v>4899</v>
      </c>
      <c r="D1276" s="107" t="s">
        <v>1072</v>
      </c>
      <c r="E1276" s="106" t="s">
        <v>4927</v>
      </c>
      <c r="F1276" s="107" t="s">
        <v>4928</v>
      </c>
      <c r="G1276" s="106" t="s">
        <v>4927</v>
      </c>
      <c r="H1276" s="105" t="str">
        <f t="shared" si="39"/>
        <v>鳥取県三朝町</v>
      </c>
      <c r="I1276" t="s">
        <v>4929</v>
      </c>
    </row>
    <row r="1277" spans="1:9" x14ac:dyDescent="0.35">
      <c r="A1277" s="108" t="str">
        <f t="shared" si="38"/>
        <v>31</v>
      </c>
      <c r="B1277" s="105">
        <v>31</v>
      </c>
      <c r="C1277" s="105" t="s">
        <v>4899</v>
      </c>
      <c r="D1277" s="107" t="s">
        <v>1080</v>
      </c>
      <c r="E1277" s="106" t="s">
        <v>4930</v>
      </c>
      <c r="F1277" s="107" t="s">
        <v>4931</v>
      </c>
      <c r="G1277" s="106" t="s">
        <v>4930</v>
      </c>
      <c r="H1277" s="105" t="str">
        <f t="shared" si="39"/>
        <v>鳥取県北栄町</v>
      </c>
      <c r="I1277" t="s">
        <v>4932</v>
      </c>
    </row>
    <row r="1278" spans="1:9" x14ac:dyDescent="0.35">
      <c r="A1278" s="108" t="str">
        <f t="shared" si="38"/>
        <v>31</v>
      </c>
      <c r="B1278" s="105">
        <v>31</v>
      </c>
      <c r="C1278" s="105" t="s">
        <v>4899</v>
      </c>
      <c r="D1278" s="107" t="s">
        <v>1088</v>
      </c>
      <c r="E1278" s="106" t="s">
        <v>4933</v>
      </c>
      <c r="F1278" s="107" t="s">
        <v>4934</v>
      </c>
      <c r="G1278" s="106" t="s">
        <v>4933</v>
      </c>
      <c r="H1278" s="105" t="str">
        <f t="shared" si="39"/>
        <v>鳥取県琴浦町</v>
      </c>
      <c r="I1278" t="s">
        <v>4935</v>
      </c>
    </row>
    <row r="1279" spans="1:9" x14ac:dyDescent="0.35">
      <c r="A1279" s="108" t="str">
        <f t="shared" si="38"/>
        <v>31</v>
      </c>
      <c r="B1279" s="105">
        <v>31</v>
      </c>
      <c r="C1279" s="105" t="s">
        <v>4899</v>
      </c>
      <c r="D1279" s="107" t="s">
        <v>1092</v>
      </c>
      <c r="E1279" s="106" t="s">
        <v>1675</v>
      </c>
      <c r="F1279" s="107" t="s">
        <v>4936</v>
      </c>
      <c r="G1279" s="106" t="s">
        <v>1675</v>
      </c>
      <c r="H1279" s="105" t="str">
        <f t="shared" si="39"/>
        <v>鳥取県南部町</v>
      </c>
      <c r="I1279" t="s">
        <v>4937</v>
      </c>
    </row>
    <row r="1280" spans="1:9" x14ac:dyDescent="0.35">
      <c r="A1280" s="108" t="str">
        <f t="shared" si="38"/>
        <v>31</v>
      </c>
      <c r="B1280" s="105">
        <v>31</v>
      </c>
      <c r="C1280" s="105" t="s">
        <v>4899</v>
      </c>
      <c r="D1280" s="107" t="s">
        <v>1100</v>
      </c>
      <c r="E1280" s="106" t="s">
        <v>4938</v>
      </c>
      <c r="F1280" s="107" t="s">
        <v>4939</v>
      </c>
      <c r="G1280" s="106" t="s">
        <v>4938</v>
      </c>
      <c r="H1280" s="105" t="str">
        <f t="shared" si="39"/>
        <v>鳥取県伯耆町</v>
      </c>
      <c r="I1280" t="s">
        <v>4940</v>
      </c>
    </row>
    <row r="1281" spans="1:9" x14ac:dyDescent="0.35">
      <c r="A1281" s="108" t="str">
        <f t="shared" si="38"/>
        <v>31</v>
      </c>
      <c r="B1281" s="105">
        <v>31</v>
      </c>
      <c r="C1281" s="105" t="s">
        <v>4899</v>
      </c>
      <c r="D1281" s="107" t="s">
        <v>1104</v>
      </c>
      <c r="E1281" s="106" t="s">
        <v>4941</v>
      </c>
      <c r="F1281" s="107" t="s">
        <v>4942</v>
      </c>
      <c r="G1281" s="106" t="s">
        <v>4941</v>
      </c>
      <c r="H1281" s="105" t="str">
        <f t="shared" si="39"/>
        <v>鳥取県日吉津村</v>
      </c>
      <c r="I1281" t="s">
        <v>4943</v>
      </c>
    </row>
    <row r="1282" spans="1:9" x14ac:dyDescent="0.35">
      <c r="A1282" s="108" t="str">
        <f t="shared" ref="A1282:A1345" si="40">MID(B1282+100,2,2)</f>
        <v>31</v>
      </c>
      <c r="B1282" s="105">
        <v>31</v>
      </c>
      <c r="C1282" s="105" t="s">
        <v>4899</v>
      </c>
      <c r="D1282" s="107" t="s">
        <v>1108</v>
      </c>
      <c r="E1282" s="106" t="s">
        <v>4944</v>
      </c>
      <c r="F1282" s="107" t="s">
        <v>4945</v>
      </c>
      <c r="G1282" s="106" t="s">
        <v>4944</v>
      </c>
      <c r="H1282" s="105" t="str">
        <f t="shared" ref="H1282:H1345" si="41">C1282&amp;E1282</f>
        <v>鳥取県大山町</v>
      </c>
      <c r="I1282" t="s">
        <v>4946</v>
      </c>
    </row>
    <row r="1283" spans="1:9" x14ac:dyDescent="0.35">
      <c r="A1283" s="108" t="str">
        <f t="shared" si="40"/>
        <v>31</v>
      </c>
      <c r="B1283" s="105">
        <v>31</v>
      </c>
      <c r="C1283" s="105" t="s">
        <v>4899</v>
      </c>
      <c r="D1283" s="107" t="s">
        <v>1120</v>
      </c>
      <c r="E1283" s="106" t="s">
        <v>4947</v>
      </c>
      <c r="F1283" s="107" t="s">
        <v>4948</v>
      </c>
      <c r="G1283" s="106" t="s">
        <v>4947</v>
      </c>
      <c r="H1283" s="105" t="str">
        <f t="shared" si="41"/>
        <v>鳥取県日南町</v>
      </c>
      <c r="I1283" t="s">
        <v>4949</v>
      </c>
    </row>
    <row r="1284" spans="1:9" x14ac:dyDescent="0.35">
      <c r="A1284" s="108" t="str">
        <f t="shared" si="40"/>
        <v>31</v>
      </c>
      <c r="B1284" s="105">
        <v>31</v>
      </c>
      <c r="C1284" s="105" t="s">
        <v>4899</v>
      </c>
      <c r="D1284" s="107" t="s">
        <v>1124</v>
      </c>
      <c r="E1284" s="106" t="s">
        <v>4338</v>
      </c>
      <c r="F1284" s="107" t="s">
        <v>4950</v>
      </c>
      <c r="G1284" s="106" t="s">
        <v>4338</v>
      </c>
      <c r="H1284" s="105" t="str">
        <f t="shared" si="41"/>
        <v>鳥取県日野町</v>
      </c>
      <c r="I1284" t="s">
        <v>4951</v>
      </c>
    </row>
    <row r="1285" spans="1:9" x14ac:dyDescent="0.35">
      <c r="A1285" s="108" t="str">
        <f t="shared" si="40"/>
        <v>31</v>
      </c>
      <c r="B1285" s="105">
        <v>31</v>
      </c>
      <c r="C1285" s="105" t="s">
        <v>4899</v>
      </c>
      <c r="D1285" s="107" t="s">
        <v>2160</v>
      </c>
      <c r="E1285" s="106" t="s">
        <v>4952</v>
      </c>
      <c r="F1285" s="107" t="s">
        <v>4953</v>
      </c>
      <c r="G1285" s="106" t="s">
        <v>4952</v>
      </c>
      <c r="H1285" s="105" t="str">
        <f t="shared" si="41"/>
        <v>鳥取県江府町</v>
      </c>
      <c r="I1285" t="s">
        <v>4954</v>
      </c>
    </row>
    <row r="1286" spans="1:9" x14ac:dyDescent="0.35">
      <c r="A1286" s="108" t="str">
        <f t="shared" si="40"/>
        <v>32</v>
      </c>
      <c r="B1286" s="105">
        <v>32</v>
      </c>
      <c r="C1286" s="105" t="s">
        <v>4955</v>
      </c>
      <c r="D1286" s="107" t="s">
        <v>988</v>
      </c>
      <c r="E1286" s="106" t="s">
        <v>4956</v>
      </c>
      <c r="F1286" s="107" t="s">
        <v>4957</v>
      </c>
      <c r="G1286" s="106" t="s">
        <v>4956</v>
      </c>
      <c r="H1286" s="105" t="str">
        <f t="shared" si="41"/>
        <v>島根県松江市</v>
      </c>
      <c r="I1286" t="s">
        <v>4958</v>
      </c>
    </row>
    <row r="1287" spans="1:9" x14ac:dyDescent="0.35">
      <c r="A1287" s="108" t="str">
        <f t="shared" si="40"/>
        <v>32</v>
      </c>
      <c r="B1287" s="105">
        <v>32</v>
      </c>
      <c r="C1287" s="105" t="s">
        <v>4955</v>
      </c>
      <c r="D1287" s="107" t="s">
        <v>992</v>
      </c>
      <c r="E1287" s="106" t="s">
        <v>4959</v>
      </c>
      <c r="F1287" s="107" t="s">
        <v>4960</v>
      </c>
      <c r="G1287" s="106" t="s">
        <v>4959</v>
      </c>
      <c r="H1287" s="105" t="str">
        <f t="shared" si="41"/>
        <v>島根県浜田市</v>
      </c>
      <c r="I1287" t="s">
        <v>4961</v>
      </c>
    </row>
    <row r="1288" spans="1:9" x14ac:dyDescent="0.35">
      <c r="A1288" s="108" t="str">
        <f t="shared" si="40"/>
        <v>32</v>
      </c>
      <c r="B1288" s="105">
        <v>32</v>
      </c>
      <c r="C1288" s="105" t="s">
        <v>4955</v>
      </c>
      <c r="D1288" s="107" t="s">
        <v>996</v>
      </c>
      <c r="E1288" s="106" t="s">
        <v>4962</v>
      </c>
      <c r="F1288" s="107" t="s">
        <v>4963</v>
      </c>
      <c r="G1288" s="106" t="s">
        <v>4962</v>
      </c>
      <c r="H1288" s="105" t="str">
        <f t="shared" si="41"/>
        <v>島根県出雲市</v>
      </c>
      <c r="I1288" t="s">
        <v>4964</v>
      </c>
    </row>
    <row r="1289" spans="1:9" x14ac:dyDescent="0.35">
      <c r="A1289" s="108" t="str">
        <f t="shared" si="40"/>
        <v>32</v>
      </c>
      <c r="B1289" s="105">
        <v>32</v>
      </c>
      <c r="C1289" s="105" t="s">
        <v>4955</v>
      </c>
      <c r="D1289" s="107" t="s">
        <v>1000</v>
      </c>
      <c r="E1289" s="106" t="s">
        <v>4965</v>
      </c>
      <c r="F1289" s="107" t="s">
        <v>4966</v>
      </c>
      <c r="G1289" s="106" t="s">
        <v>4965</v>
      </c>
      <c r="H1289" s="105" t="str">
        <f t="shared" si="41"/>
        <v>島根県益田市</v>
      </c>
      <c r="I1289" t="s">
        <v>4967</v>
      </c>
    </row>
    <row r="1290" spans="1:9" x14ac:dyDescent="0.35">
      <c r="A1290" s="108" t="str">
        <f t="shared" si="40"/>
        <v>32</v>
      </c>
      <c r="B1290" s="105">
        <v>32</v>
      </c>
      <c r="C1290" s="105" t="s">
        <v>4955</v>
      </c>
      <c r="D1290" s="107" t="s">
        <v>1004</v>
      </c>
      <c r="E1290" s="106" t="s">
        <v>4968</v>
      </c>
      <c r="F1290" s="107" t="s">
        <v>4969</v>
      </c>
      <c r="G1290" s="106" t="s">
        <v>4968</v>
      </c>
      <c r="H1290" s="105" t="str">
        <f t="shared" si="41"/>
        <v>島根県大田市</v>
      </c>
      <c r="I1290" t="s">
        <v>4970</v>
      </c>
    </row>
    <row r="1291" spans="1:9" x14ac:dyDescent="0.35">
      <c r="A1291" s="108" t="str">
        <f t="shared" si="40"/>
        <v>32</v>
      </c>
      <c r="B1291" s="105">
        <v>32</v>
      </c>
      <c r="C1291" s="105" t="s">
        <v>4955</v>
      </c>
      <c r="D1291" s="107" t="s">
        <v>1008</v>
      </c>
      <c r="E1291" s="106" t="s">
        <v>4971</v>
      </c>
      <c r="F1291" s="107" t="s">
        <v>4972</v>
      </c>
      <c r="G1291" s="106" t="s">
        <v>4971</v>
      </c>
      <c r="H1291" s="105" t="str">
        <f t="shared" si="41"/>
        <v>島根県安来市</v>
      </c>
      <c r="I1291" t="s">
        <v>4973</v>
      </c>
    </row>
    <row r="1292" spans="1:9" x14ac:dyDescent="0.35">
      <c r="A1292" s="108" t="str">
        <f t="shared" si="40"/>
        <v>32</v>
      </c>
      <c r="B1292" s="105">
        <v>32</v>
      </c>
      <c r="C1292" s="105" t="s">
        <v>4955</v>
      </c>
      <c r="D1292" s="107" t="s">
        <v>1012</v>
      </c>
      <c r="E1292" s="106" t="s">
        <v>4974</v>
      </c>
      <c r="F1292" s="107" t="s">
        <v>4975</v>
      </c>
      <c r="G1292" s="106" t="s">
        <v>4974</v>
      </c>
      <c r="H1292" s="105" t="str">
        <f t="shared" si="41"/>
        <v>島根県江津市</v>
      </c>
      <c r="I1292" t="s">
        <v>4976</v>
      </c>
    </row>
    <row r="1293" spans="1:9" x14ac:dyDescent="0.35">
      <c r="A1293" s="108" t="str">
        <f t="shared" si="40"/>
        <v>32</v>
      </c>
      <c r="B1293" s="105">
        <v>32</v>
      </c>
      <c r="C1293" s="105" t="s">
        <v>4955</v>
      </c>
      <c r="D1293" s="107" t="s">
        <v>1120</v>
      </c>
      <c r="E1293" s="106" t="s">
        <v>4977</v>
      </c>
      <c r="F1293" s="107" t="s">
        <v>4978</v>
      </c>
      <c r="G1293" s="106" t="s">
        <v>4977</v>
      </c>
      <c r="H1293" s="105" t="str">
        <f t="shared" si="41"/>
        <v>島根県川本町</v>
      </c>
      <c r="I1293" t="s">
        <v>4979</v>
      </c>
    </row>
    <row r="1294" spans="1:9" x14ac:dyDescent="0.35">
      <c r="A1294" s="108" t="str">
        <f t="shared" si="40"/>
        <v>32</v>
      </c>
      <c r="B1294" s="105">
        <v>32</v>
      </c>
      <c r="C1294" s="105" t="s">
        <v>4955</v>
      </c>
      <c r="D1294" s="107" t="s">
        <v>1779</v>
      </c>
      <c r="E1294" s="106" t="s">
        <v>4980</v>
      </c>
      <c r="F1294" s="107" t="s">
        <v>4981</v>
      </c>
      <c r="G1294" s="106" t="s">
        <v>4980</v>
      </c>
      <c r="H1294" s="105" t="str">
        <f t="shared" si="41"/>
        <v>島根県津和野町</v>
      </c>
      <c r="I1294" t="s">
        <v>4982</v>
      </c>
    </row>
    <row r="1295" spans="1:9" x14ac:dyDescent="0.35">
      <c r="A1295" s="108" t="str">
        <f t="shared" si="40"/>
        <v>32</v>
      </c>
      <c r="B1295" s="105">
        <v>32</v>
      </c>
      <c r="C1295" s="105" t="s">
        <v>4955</v>
      </c>
      <c r="D1295" s="107" t="s">
        <v>1172</v>
      </c>
      <c r="E1295" s="106" t="s">
        <v>4983</v>
      </c>
      <c r="F1295" s="107" t="s">
        <v>4984</v>
      </c>
      <c r="G1295" s="106" t="s">
        <v>4983</v>
      </c>
      <c r="H1295" s="105" t="str">
        <f t="shared" si="41"/>
        <v>島根県海士町</v>
      </c>
      <c r="I1295" t="s">
        <v>4985</v>
      </c>
    </row>
    <row r="1296" spans="1:9" x14ac:dyDescent="0.35">
      <c r="A1296" s="108" t="str">
        <f t="shared" si="40"/>
        <v>32</v>
      </c>
      <c r="B1296" s="105">
        <v>32</v>
      </c>
      <c r="C1296" s="105" t="s">
        <v>4955</v>
      </c>
      <c r="D1296" s="107" t="s">
        <v>1176</v>
      </c>
      <c r="E1296" s="106" t="s">
        <v>4986</v>
      </c>
      <c r="F1296" s="107" t="s">
        <v>4987</v>
      </c>
      <c r="G1296" s="106" t="s">
        <v>4986</v>
      </c>
      <c r="H1296" s="105" t="str">
        <f t="shared" si="41"/>
        <v>島根県西ノ島町</v>
      </c>
      <c r="I1296" t="s">
        <v>4988</v>
      </c>
    </row>
    <row r="1297" spans="1:9" x14ac:dyDescent="0.35">
      <c r="A1297" s="108" t="str">
        <f t="shared" si="40"/>
        <v>32</v>
      </c>
      <c r="B1297" s="105">
        <v>32</v>
      </c>
      <c r="C1297" s="105" t="s">
        <v>4955</v>
      </c>
      <c r="D1297" s="107" t="s">
        <v>1180</v>
      </c>
      <c r="E1297" s="106" t="s">
        <v>4989</v>
      </c>
      <c r="F1297" s="107" t="s">
        <v>4990</v>
      </c>
      <c r="G1297" s="106" t="s">
        <v>4989</v>
      </c>
      <c r="H1297" s="105" t="str">
        <f t="shared" si="41"/>
        <v>島根県知夫村</v>
      </c>
      <c r="I1297" t="s">
        <v>4991</v>
      </c>
    </row>
    <row r="1298" spans="1:9" x14ac:dyDescent="0.35">
      <c r="A1298" s="108" t="str">
        <f t="shared" si="40"/>
        <v>32</v>
      </c>
      <c r="B1298" s="105">
        <v>32</v>
      </c>
      <c r="C1298" s="105" t="s">
        <v>4955</v>
      </c>
      <c r="D1298" s="107" t="s">
        <v>2762</v>
      </c>
      <c r="E1298" s="106" t="s">
        <v>4992</v>
      </c>
      <c r="F1298" s="107" t="s">
        <v>4993</v>
      </c>
      <c r="G1298" s="106" t="s">
        <v>4992</v>
      </c>
      <c r="H1298" s="105" t="str">
        <f t="shared" si="41"/>
        <v>島根県雲南市</v>
      </c>
      <c r="I1298" t="s">
        <v>4994</v>
      </c>
    </row>
    <row r="1299" spans="1:9" x14ac:dyDescent="0.35">
      <c r="A1299" s="108" t="str">
        <f t="shared" si="40"/>
        <v>32</v>
      </c>
      <c r="B1299" s="105">
        <v>32</v>
      </c>
      <c r="C1299" s="105" t="s">
        <v>4955</v>
      </c>
      <c r="D1299" s="107" t="s">
        <v>1915</v>
      </c>
      <c r="E1299" s="106" t="s">
        <v>4995</v>
      </c>
      <c r="F1299" s="107" t="s">
        <v>4996</v>
      </c>
      <c r="G1299" s="106" t="s">
        <v>4995</v>
      </c>
      <c r="H1299" s="105" t="str">
        <f t="shared" si="41"/>
        <v>島根県奥出雲町</v>
      </c>
      <c r="I1299" t="s">
        <v>4997</v>
      </c>
    </row>
    <row r="1300" spans="1:9" x14ac:dyDescent="0.35">
      <c r="A1300" s="108" t="str">
        <f t="shared" si="40"/>
        <v>32</v>
      </c>
      <c r="B1300" s="105">
        <v>32</v>
      </c>
      <c r="C1300" s="105" t="s">
        <v>4955</v>
      </c>
      <c r="D1300" s="107" t="s">
        <v>2249</v>
      </c>
      <c r="E1300" s="106" t="s">
        <v>4998</v>
      </c>
      <c r="F1300" s="107" t="s">
        <v>4999</v>
      </c>
      <c r="G1300" s="106" t="s">
        <v>4998</v>
      </c>
      <c r="H1300" s="105" t="str">
        <f t="shared" si="41"/>
        <v>島根県飯南町</v>
      </c>
      <c r="I1300" t="s">
        <v>5000</v>
      </c>
    </row>
    <row r="1301" spans="1:9" x14ac:dyDescent="0.35">
      <c r="A1301" s="108" t="str">
        <f t="shared" si="40"/>
        <v>32</v>
      </c>
      <c r="B1301" s="105">
        <v>32</v>
      </c>
      <c r="C1301" s="105" t="s">
        <v>4955</v>
      </c>
      <c r="D1301" s="107" t="s">
        <v>1204</v>
      </c>
      <c r="E1301" s="106" t="s">
        <v>1988</v>
      </c>
      <c r="F1301" s="107" t="s">
        <v>5001</v>
      </c>
      <c r="G1301" s="106" t="s">
        <v>1988</v>
      </c>
      <c r="H1301" s="105" t="str">
        <f t="shared" si="41"/>
        <v>島根県美郷町</v>
      </c>
      <c r="I1301" t="s">
        <v>5002</v>
      </c>
    </row>
    <row r="1302" spans="1:9" x14ac:dyDescent="0.35">
      <c r="A1302" s="108" t="str">
        <f t="shared" si="40"/>
        <v>32</v>
      </c>
      <c r="B1302" s="105">
        <v>32</v>
      </c>
      <c r="C1302" s="105" t="s">
        <v>4955</v>
      </c>
      <c r="D1302" s="107" t="s">
        <v>2256</v>
      </c>
      <c r="E1302" s="106" t="s">
        <v>5003</v>
      </c>
      <c r="F1302" s="107" t="s">
        <v>5004</v>
      </c>
      <c r="G1302" s="106" t="s">
        <v>5003</v>
      </c>
      <c r="H1302" s="105" t="str">
        <f t="shared" si="41"/>
        <v>島根県邑南町</v>
      </c>
      <c r="I1302" t="s">
        <v>5005</v>
      </c>
    </row>
    <row r="1303" spans="1:9" x14ac:dyDescent="0.35">
      <c r="A1303" s="108" t="str">
        <f t="shared" si="40"/>
        <v>32</v>
      </c>
      <c r="B1303" s="105">
        <v>32</v>
      </c>
      <c r="C1303" s="105" t="s">
        <v>4955</v>
      </c>
      <c r="D1303" s="107" t="s">
        <v>2260</v>
      </c>
      <c r="E1303" s="106" t="s">
        <v>5006</v>
      </c>
      <c r="F1303" s="107" t="s">
        <v>5007</v>
      </c>
      <c r="G1303" s="106" t="s">
        <v>5006</v>
      </c>
      <c r="H1303" s="105" t="str">
        <f t="shared" si="41"/>
        <v>島根県吉賀町</v>
      </c>
      <c r="I1303" t="s">
        <v>5008</v>
      </c>
    </row>
    <row r="1304" spans="1:9" x14ac:dyDescent="0.35">
      <c r="A1304" s="108" t="str">
        <f t="shared" si="40"/>
        <v>32</v>
      </c>
      <c r="B1304" s="105">
        <v>32</v>
      </c>
      <c r="C1304" s="105" t="s">
        <v>4955</v>
      </c>
      <c r="D1304" s="107" t="s">
        <v>2264</v>
      </c>
      <c r="E1304" s="106" t="s">
        <v>5009</v>
      </c>
      <c r="F1304" s="107" t="s">
        <v>5010</v>
      </c>
      <c r="G1304" s="106" t="s">
        <v>5009</v>
      </c>
      <c r="H1304" s="105" t="str">
        <f t="shared" si="41"/>
        <v>島根県隠岐の島町</v>
      </c>
      <c r="I1304" t="s">
        <v>5011</v>
      </c>
    </row>
    <row r="1305" spans="1:9" x14ac:dyDescent="0.35">
      <c r="A1305" s="108" t="str">
        <f t="shared" si="40"/>
        <v>33</v>
      </c>
      <c r="B1305" s="105">
        <v>33</v>
      </c>
      <c r="C1305" s="105" t="s">
        <v>5012</v>
      </c>
      <c r="D1305" s="107" t="s">
        <v>988</v>
      </c>
      <c r="E1305" s="106" t="s">
        <v>5013</v>
      </c>
      <c r="F1305" s="107" t="s">
        <v>5014</v>
      </c>
      <c r="G1305" s="106" t="s">
        <v>5013</v>
      </c>
      <c r="H1305" s="105" t="str">
        <f t="shared" si="41"/>
        <v>岡山県岡山市</v>
      </c>
      <c r="I1305" t="s">
        <v>5015</v>
      </c>
    </row>
    <row r="1306" spans="1:9" x14ac:dyDescent="0.35">
      <c r="A1306" s="108" t="str">
        <f t="shared" si="40"/>
        <v>33</v>
      </c>
      <c r="B1306" s="105">
        <v>33</v>
      </c>
      <c r="C1306" s="105" t="s">
        <v>5012</v>
      </c>
      <c r="D1306" s="107" t="s">
        <v>992</v>
      </c>
      <c r="E1306" s="106" t="s">
        <v>5016</v>
      </c>
      <c r="F1306" s="107" t="s">
        <v>5017</v>
      </c>
      <c r="G1306" s="106" t="s">
        <v>5016</v>
      </c>
      <c r="H1306" s="105" t="str">
        <f t="shared" si="41"/>
        <v>岡山県倉敷市</v>
      </c>
      <c r="I1306" t="s">
        <v>5018</v>
      </c>
    </row>
    <row r="1307" spans="1:9" x14ac:dyDescent="0.35">
      <c r="A1307" s="108" t="str">
        <f t="shared" si="40"/>
        <v>33</v>
      </c>
      <c r="B1307" s="105">
        <v>33</v>
      </c>
      <c r="C1307" s="105" t="s">
        <v>5012</v>
      </c>
      <c r="D1307" s="107" t="s">
        <v>996</v>
      </c>
      <c r="E1307" s="106" t="s">
        <v>5019</v>
      </c>
      <c r="F1307" s="107" t="s">
        <v>5020</v>
      </c>
      <c r="G1307" s="106" t="s">
        <v>5019</v>
      </c>
      <c r="H1307" s="105" t="str">
        <f t="shared" si="41"/>
        <v>岡山県津山市</v>
      </c>
      <c r="I1307" t="s">
        <v>5021</v>
      </c>
    </row>
    <row r="1308" spans="1:9" x14ac:dyDescent="0.35">
      <c r="A1308" s="108" t="str">
        <f t="shared" si="40"/>
        <v>33</v>
      </c>
      <c r="B1308" s="105">
        <v>33</v>
      </c>
      <c r="C1308" s="105" t="s">
        <v>5012</v>
      </c>
      <c r="D1308" s="107" t="s">
        <v>1000</v>
      </c>
      <c r="E1308" s="106" t="s">
        <v>5022</v>
      </c>
      <c r="F1308" s="107" t="s">
        <v>5023</v>
      </c>
      <c r="G1308" s="106" t="s">
        <v>5022</v>
      </c>
      <c r="H1308" s="105" t="str">
        <f t="shared" si="41"/>
        <v>岡山県玉野市</v>
      </c>
      <c r="I1308" t="s">
        <v>5024</v>
      </c>
    </row>
    <row r="1309" spans="1:9" x14ac:dyDescent="0.35">
      <c r="A1309" s="108" t="str">
        <f t="shared" si="40"/>
        <v>33</v>
      </c>
      <c r="B1309" s="105">
        <v>33</v>
      </c>
      <c r="C1309" s="105" t="s">
        <v>5012</v>
      </c>
      <c r="D1309" s="107" t="s">
        <v>1004</v>
      </c>
      <c r="E1309" s="106" t="s">
        <v>5025</v>
      </c>
      <c r="F1309" s="107" t="s">
        <v>5026</v>
      </c>
      <c r="G1309" s="106" t="s">
        <v>5025</v>
      </c>
      <c r="H1309" s="105" t="str">
        <f t="shared" si="41"/>
        <v>岡山県笠岡市</v>
      </c>
      <c r="I1309" t="s">
        <v>5027</v>
      </c>
    </row>
    <row r="1310" spans="1:9" x14ac:dyDescent="0.35">
      <c r="A1310" s="108" t="str">
        <f t="shared" si="40"/>
        <v>33</v>
      </c>
      <c r="B1310" s="105">
        <v>33</v>
      </c>
      <c r="C1310" s="105" t="s">
        <v>5012</v>
      </c>
      <c r="D1310" s="107" t="s">
        <v>1008</v>
      </c>
      <c r="E1310" s="106" t="s">
        <v>5028</v>
      </c>
      <c r="F1310" s="107" t="s">
        <v>5029</v>
      </c>
      <c r="G1310" s="106" t="s">
        <v>5028</v>
      </c>
      <c r="H1310" s="105" t="str">
        <f t="shared" si="41"/>
        <v>岡山県井原市</v>
      </c>
      <c r="I1310" t="s">
        <v>5030</v>
      </c>
    </row>
    <row r="1311" spans="1:9" x14ac:dyDescent="0.35">
      <c r="A1311" s="108" t="str">
        <f t="shared" si="40"/>
        <v>33</v>
      </c>
      <c r="B1311" s="105">
        <v>33</v>
      </c>
      <c r="C1311" s="105" t="s">
        <v>5012</v>
      </c>
      <c r="D1311" s="107" t="s">
        <v>1012</v>
      </c>
      <c r="E1311" s="106" t="s">
        <v>5031</v>
      </c>
      <c r="F1311" s="107" t="s">
        <v>5032</v>
      </c>
      <c r="G1311" s="106" t="s">
        <v>5031</v>
      </c>
      <c r="H1311" s="105" t="str">
        <f t="shared" si="41"/>
        <v>岡山県備前市</v>
      </c>
      <c r="I1311" t="s">
        <v>5033</v>
      </c>
    </row>
    <row r="1312" spans="1:9" x14ac:dyDescent="0.35">
      <c r="A1312" s="108" t="str">
        <f t="shared" si="40"/>
        <v>33</v>
      </c>
      <c r="B1312" s="105">
        <v>33</v>
      </c>
      <c r="C1312" s="105" t="s">
        <v>5012</v>
      </c>
      <c r="D1312" s="107" t="s">
        <v>1016</v>
      </c>
      <c r="E1312" s="106" t="s">
        <v>5034</v>
      </c>
      <c r="F1312" s="107" t="s">
        <v>5035</v>
      </c>
      <c r="G1312" s="106" t="s">
        <v>5034</v>
      </c>
      <c r="H1312" s="105" t="str">
        <f t="shared" si="41"/>
        <v>岡山県総社市</v>
      </c>
      <c r="I1312" t="s">
        <v>5036</v>
      </c>
    </row>
    <row r="1313" spans="1:9" x14ac:dyDescent="0.35">
      <c r="A1313" s="108" t="str">
        <f t="shared" si="40"/>
        <v>33</v>
      </c>
      <c r="B1313" s="105">
        <v>33</v>
      </c>
      <c r="C1313" s="105" t="s">
        <v>5012</v>
      </c>
      <c r="D1313" s="107" t="s">
        <v>1020</v>
      </c>
      <c r="E1313" s="106" t="s">
        <v>5037</v>
      </c>
      <c r="F1313" s="107" t="s">
        <v>5038</v>
      </c>
      <c r="G1313" s="106" t="s">
        <v>5037</v>
      </c>
      <c r="H1313" s="105" t="str">
        <f t="shared" si="41"/>
        <v>岡山県高梁市</v>
      </c>
      <c r="I1313" t="s">
        <v>5039</v>
      </c>
    </row>
    <row r="1314" spans="1:9" x14ac:dyDescent="0.35">
      <c r="A1314" s="108" t="str">
        <f t="shared" si="40"/>
        <v>33</v>
      </c>
      <c r="B1314" s="105">
        <v>33</v>
      </c>
      <c r="C1314" s="105" t="s">
        <v>5012</v>
      </c>
      <c r="D1314" s="107" t="s">
        <v>1024</v>
      </c>
      <c r="E1314" s="106" t="s">
        <v>5040</v>
      </c>
      <c r="F1314" s="107" t="s">
        <v>5041</v>
      </c>
      <c r="G1314" s="106" t="s">
        <v>5040</v>
      </c>
      <c r="H1314" s="105" t="str">
        <f t="shared" si="41"/>
        <v>岡山県新見市</v>
      </c>
      <c r="I1314" t="s">
        <v>5042</v>
      </c>
    </row>
    <row r="1315" spans="1:9" x14ac:dyDescent="0.35">
      <c r="A1315" s="108" t="str">
        <f t="shared" si="40"/>
        <v>33</v>
      </c>
      <c r="B1315" s="105">
        <v>33</v>
      </c>
      <c r="C1315" s="105" t="s">
        <v>5012</v>
      </c>
      <c r="D1315" s="107" t="s">
        <v>1068</v>
      </c>
      <c r="E1315" s="106" t="s">
        <v>5043</v>
      </c>
      <c r="F1315" s="107" t="s">
        <v>5044</v>
      </c>
      <c r="G1315" s="106" t="s">
        <v>5043</v>
      </c>
      <c r="H1315" s="105" t="str">
        <f t="shared" si="41"/>
        <v>岡山県和気町</v>
      </c>
      <c r="I1315" t="s">
        <v>5045</v>
      </c>
    </row>
    <row r="1316" spans="1:9" x14ac:dyDescent="0.35">
      <c r="A1316" s="108" t="str">
        <f t="shared" si="40"/>
        <v>33</v>
      </c>
      <c r="B1316" s="105">
        <v>33</v>
      </c>
      <c r="C1316" s="105" t="s">
        <v>5012</v>
      </c>
      <c r="D1316" s="107" t="s">
        <v>1096</v>
      </c>
      <c r="E1316" s="106" t="s">
        <v>5046</v>
      </c>
      <c r="F1316" s="107" t="s">
        <v>5047</v>
      </c>
      <c r="G1316" s="106" t="s">
        <v>5046</v>
      </c>
      <c r="H1316" s="105" t="str">
        <f t="shared" si="41"/>
        <v>岡山県早島町</v>
      </c>
      <c r="I1316" t="s">
        <v>5048</v>
      </c>
    </row>
    <row r="1317" spans="1:9" x14ac:dyDescent="0.35">
      <c r="A1317" s="108" t="str">
        <f t="shared" si="40"/>
        <v>33</v>
      </c>
      <c r="B1317" s="105">
        <v>33</v>
      </c>
      <c r="C1317" s="105" t="s">
        <v>5012</v>
      </c>
      <c r="D1317" s="107" t="s">
        <v>1120</v>
      </c>
      <c r="E1317" s="106" t="s">
        <v>5049</v>
      </c>
      <c r="F1317" s="107" t="s">
        <v>5050</v>
      </c>
      <c r="G1317" s="106" t="s">
        <v>5049</v>
      </c>
      <c r="H1317" s="105" t="str">
        <f t="shared" si="41"/>
        <v>岡山県里庄町</v>
      </c>
      <c r="I1317" t="s">
        <v>5051</v>
      </c>
    </row>
    <row r="1318" spans="1:9" x14ac:dyDescent="0.35">
      <c r="A1318" s="108" t="str">
        <f t="shared" si="40"/>
        <v>33</v>
      </c>
      <c r="B1318" s="105">
        <v>33</v>
      </c>
      <c r="C1318" s="105" t="s">
        <v>5012</v>
      </c>
      <c r="D1318" s="107" t="s">
        <v>1124</v>
      </c>
      <c r="E1318" s="106" t="s">
        <v>5052</v>
      </c>
      <c r="F1318" s="107" t="s">
        <v>5053</v>
      </c>
      <c r="G1318" s="106" t="s">
        <v>5052</v>
      </c>
      <c r="H1318" s="105" t="str">
        <f t="shared" si="41"/>
        <v>岡山県矢掛町</v>
      </c>
      <c r="I1318" t="s">
        <v>5054</v>
      </c>
    </row>
    <row r="1319" spans="1:9" x14ac:dyDescent="0.35">
      <c r="A1319" s="108" t="str">
        <f t="shared" si="40"/>
        <v>33</v>
      </c>
      <c r="B1319" s="105">
        <v>33</v>
      </c>
      <c r="C1319" s="105" t="s">
        <v>5012</v>
      </c>
      <c r="D1319" s="107" t="s">
        <v>1168</v>
      </c>
      <c r="E1319" s="106" t="s">
        <v>5055</v>
      </c>
      <c r="F1319" s="107" t="s">
        <v>5056</v>
      </c>
      <c r="G1319" s="106" t="s">
        <v>5055</v>
      </c>
      <c r="H1319" s="105" t="str">
        <f t="shared" si="41"/>
        <v>岡山県新庄村</v>
      </c>
      <c r="I1319" t="s">
        <v>5057</v>
      </c>
    </row>
    <row r="1320" spans="1:9" x14ac:dyDescent="0.35">
      <c r="A1320" s="108" t="str">
        <f t="shared" si="40"/>
        <v>33</v>
      </c>
      <c r="B1320" s="105">
        <v>33</v>
      </c>
      <c r="C1320" s="105" t="s">
        <v>5012</v>
      </c>
      <c r="D1320" s="107" t="s">
        <v>1196</v>
      </c>
      <c r="E1320" s="106" t="s">
        <v>5058</v>
      </c>
      <c r="F1320" s="107" t="s">
        <v>5059</v>
      </c>
      <c r="G1320" s="106" t="s">
        <v>5058</v>
      </c>
      <c r="H1320" s="105" t="str">
        <f t="shared" si="41"/>
        <v>岡山県勝央町</v>
      </c>
      <c r="I1320" t="s">
        <v>5060</v>
      </c>
    </row>
    <row r="1321" spans="1:9" x14ac:dyDescent="0.35">
      <c r="A1321" s="108" t="str">
        <f t="shared" si="40"/>
        <v>33</v>
      </c>
      <c r="B1321" s="105">
        <v>33</v>
      </c>
      <c r="C1321" s="105" t="s">
        <v>5012</v>
      </c>
      <c r="D1321" s="107" t="s">
        <v>1888</v>
      </c>
      <c r="E1321" s="106" t="s">
        <v>5061</v>
      </c>
      <c r="F1321" s="107" t="s">
        <v>5062</v>
      </c>
      <c r="G1321" s="106" t="s">
        <v>5061</v>
      </c>
      <c r="H1321" s="105" t="str">
        <f t="shared" si="41"/>
        <v>岡山県奈義町</v>
      </c>
      <c r="I1321" t="s">
        <v>5063</v>
      </c>
    </row>
    <row r="1322" spans="1:9" x14ac:dyDescent="0.35">
      <c r="A1322" s="108" t="str">
        <f t="shared" si="40"/>
        <v>33</v>
      </c>
      <c r="B1322" s="105">
        <v>33</v>
      </c>
      <c r="C1322" s="105" t="s">
        <v>5012</v>
      </c>
      <c r="D1322" s="107" t="s">
        <v>1689</v>
      </c>
      <c r="E1322" s="106" t="s">
        <v>5064</v>
      </c>
      <c r="F1322" s="107" t="s">
        <v>5065</v>
      </c>
      <c r="G1322" s="106" t="s">
        <v>5064</v>
      </c>
      <c r="H1322" s="105" t="str">
        <f t="shared" si="41"/>
        <v>岡山県美作市</v>
      </c>
      <c r="I1322" t="s">
        <v>5066</v>
      </c>
    </row>
    <row r="1323" spans="1:9" x14ac:dyDescent="0.35">
      <c r="A1323" s="108" t="str">
        <f t="shared" si="40"/>
        <v>33</v>
      </c>
      <c r="B1323" s="105">
        <v>33</v>
      </c>
      <c r="C1323" s="105" t="s">
        <v>5012</v>
      </c>
      <c r="D1323" s="107" t="s">
        <v>1892</v>
      </c>
      <c r="E1323" s="106" t="s">
        <v>5067</v>
      </c>
      <c r="F1323" s="107" t="s">
        <v>5068</v>
      </c>
      <c r="G1323" s="106" t="s">
        <v>5067</v>
      </c>
      <c r="H1323" s="105" t="str">
        <f t="shared" si="41"/>
        <v>岡山県西粟倉村</v>
      </c>
      <c r="I1323" t="s">
        <v>5069</v>
      </c>
    </row>
    <row r="1324" spans="1:9" x14ac:dyDescent="0.35">
      <c r="A1324" s="108" t="str">
        <f t="shared" si="40"/>
        <v>33</v>
      </c>
      <c r="B1324" s="105">
        <v>33</v>
      </c>
      <c r="C1324" s="105" t="s">
        <v>5012</v>
      </c>
      <c r="D1324" s="107" t="s">
        <v>1903</v>
      </c>
      <c r="E1324" s="106" t="s">
        <v>5070</v>
      </c>
      <c r="F1324" s="107" t="s">
        <v>5071</v>
      </c>
      <c r="G1324" s="106" t="s">
        <v>5070</v>
      </c>
      <c r="H1324" s="105" t="str">
        <f t="shared" si="41"/>
        <v>岡山県久米南町</v>
      </c>
      <c r="I1324" t="s">
        <v>5072</v>
      </c>
    </row>
    <row r="1325" spans="1:9" x14ac:dyDescent="0.35">
      <c r="A1325" s="108" t="str">
        <f t="shared" si="40"/>
        <v>33</v>
      </c>
      <c r="B1325" s="105">
        <v>33</v>
      </c>
      <c r="C1325" s="105" t="s">
        <v>5012</v>
      </c>
      <c r="D1325" s="107" t="s">
        <v>1915</v>
      </c>
      <c r="E1325" s="106" t="s">
        <v>5073</v>
      </c>
      <c r="F1325" s="107" t="s">
        <v>5074</v>
      </c>
      <c r="G1325" s="106" t="s">
        <v>5073</v>
      </c>
      <c r="H1325" s="105" t="str">
        <f t="shared" si="41"/>
        <v>岡山県吉備中央町</v>
      </c>
      <c r="I1325" t="s">
        <v>5075</v>
      </c>
    </row>
    <row r="1326" spans="1:9" x14ac:dyDescent="0.35">
      <c r="A1326" s="108" t="str">
        <f t="shared" si="40"/>
        <v>33</v>
      </c>
      <c r="B1326" s="105">
        <v>33</v>
      </c>
      <c r="C1326" s="105" t="s">
        <v>5012</v>
      </c>
      <c r="D1326" s="107" t="s">
        <v>2249</v>
      </c>
      <c r="E1326" s="106" t="s">
        <v>5076</v>
      </c>
      <c r="F1326" s="107" t="s">
        <v>5077</v>
      </c>
      <c r="G1326" s="106" t="s">
        <v>5076</v>
      </c>
      <c r="H1326" s="105" t="str">
        <f t="shared" si="41"/>
        <v>岡山県瀬戸内市</v>
      </c>
      <c r="I1326" t="s">
        <v>5078</v>
      </c>
    </row>
    <row r="1327" spans="1:9" x14ac:dyDescent="0.35">
      <c r="A1327" s="108" t="str">
        <f t="shared" si="40"/>
        <v>33</v>
      </c>
      <c r="B1327" s="105">
        <v>33</v>
      </c>
      <c r="C1327" s="105" t="s">
        <v>5012</v>
      </c>
      <c r="D1327" s="107" t="s">
        <v>1204</v>
      </c>
      <c r="E1327" s="106" t="s">
        <v>5079</v>
      </c>
      <c r="F1327" s="107" t="s">
        <v>5080</v>
      </c>
      <c r="G1327" s="106" t="s">
        <v>5079</v>
      </c>
      <c r="H1327" s="105" t="str">
        <f t="shared" si="41"/>
        <v>岡山県赤磐市</v>
      </c>
      <c r="I1327" t="s">
        <v>5081</v>
      </c>
    </row>
    <row r="1328" spans="1:9" x14ac:dyDescent="0.35">
      <c r="A1328" s="108" t="str">
        <f t="shared" si="40"/>
        <v>33</v>
      </c>
      <c r="B1328" s="105">
        <v>33</v>
      </c>
      <c r="C1328" s="105" t="s">
        <v>5012</v>
      </c>
      <c r="D1328" s="107" t="s">
        <v>2256</v>
      </c>
      <c r="E1328" s="106" t="s">
        <v>5082</v>
      </c>
      <c r="F1328" s="107" t="s">
        <v>5083</v>
      </c>
      <c r="G1328" s="106" t="s">
        <v>5082</v>
      </c>
      <c r="H1328" s="105" t="str">
        <f t="shared" si="41"/>
        <v>岡山県真庭市</v>
      </c>
      <c r="I1328" t="s">
        <v>5084</v>
      </c>
    </row>
    <row r="1329" spans="1:9" x14ac:dyDescent="0.35">
      <c r="A1329" s="108" t="str">
        <f t="shared" si="40"/>
        <v>33</v>
      </c>
      <c r="B1329" s="105">
        <v>33</v>
      </c>
      <c r="C1329" s="105" t="s">
        <v>5012</v>
      </c>
      <c r="D1329" s="107" t="s">
        <v>2260</v>
      </c>
      <c r="E1329" s="106" t="s">
        <v>5085</v>
      </c>
      <c r="F1329" s="107" t="s">
        <v>5086</v>
      </c>
      <c r="G1329" s="106" t="s">
        <v>5085</v>
      </c>
      <c r="H1329" s="105" t="str">
        <f t="shared" si="41"/>
        <v>岡山県鏡野町</v>
      </c>
      <c r="I1329" t="s">
        <v>5087</v>
      </c>
    </row>
    <row r="1330" spans="1:9" x14ac:dyDescent="0.35">
      <c r="A1330" s="108" t="str">
        <f t="shared" si="40"/>
        <v>33</v>
      </c>
      <c r="B1330" s="105">
        <v>33</v>
      </c>
      <c r="C1330" s="105" t="s">
        <v>5012</v>
      </c>
      <c r="D1330" s="107" t="s">
        <v>2264</v>
      </c>
      <c r="E1330" s="106" t="s">
        <v>5088</v>
      </c>
      <c r="F1330" s="107" t="s">
        <v>5089</v>
      </c>
      <c r="G1330" s="106" t="s">
        <v>5088</v>
      </c>
      <c r="H1330" s="105" t="str">
        <f t="shared" si="41"/>
        <v>岡山県美咲町</v>
      </c>
      <c r="I1330" t="s">
        <v>5090</v>
      </c>
    </row>
    <row r="1331" spans="1:9" x14ac:dyDescent="0.35">
      <c r="A1331" s="108" t="str">
        <f t="shared" si="40"/>
        <v>33</v>
      </c>
      <c r="B1331" s="105">
        <v>33</v>
      </c>
      <c r="C1331" s="105" t="s">
        <v>5012</v>
      </c>
      <c r="D1331" s="107" t="s">
        <v>1208</v>
      </c>
      <c r="E1331" s="106" t="s">
        <v>5091</v>
      </c>
      <c r="F1331" s="107" t="s">
        <v>5092</v>
      </c>
      <c r="G1331" s="106" t="s">
        <v>5091</v>
      </c>
      <c r="H1331" s="105" t="str">
        <f t="shared" si="41"/>
        <v>岡山県浅口市</v>
      </c>
      <c r="I1331" t="s">
        <v>5093</v>
      </c>
    </row>
    <row r="1332" spans="1:9" x14ac:dyDescent="0.35">
      <c r="A1332" s="108" t="str">
        <f t="shared" si="40"/>
        <v>34</v>
      </c>
      <c r="B1332" s="105">
        <v>34</v>
      </c>
      <c r="C1332" s="105" t="s">
        <v>5094</v>
      </c>
      <c r="D1332" s="107" t="s">
        <v>988</v>
      </c>
      <c r="E1332" s="106" t="s">
        <v>5095</v>
      </c>
      <c r="F1332" s="107" t="s">
        <v>5096</v>
      </c>
      <c r="G1332" s="106" t="s">
        <v>5095</v>
      </c>
      <c r="H1332" s="105" t="str">
        <f t="shared" si="41"/>
        <v>広島県広島市</v>
      </c>
      <c r="I1332" t="s">
        <v>5097</v>
      </c>
    </row>
    <row r="1333" spans="1:9" x14ac:dyDescent="0.35">
      <c r="A1333" s="108" t="str">
        <f t="shared" si="40"/>
        <v>34</v>
      </c>
      <c r="B1333" s="105">
        <v>34</v>
      </c>
      <c r="C1333" s="105" t="s">
        <v>5094</v>
      </c>
      <c r="D1333" s="107" t="s">
        <v>992</v>
      </c>
      <c r="E1333" s="106" t="s">
        <v>5098</v>
      </c>
      <c r="F1333" s="107" t="s">
        <v>5099</v>
      </c>
      <c r="G1333" s="106" t="s">
        <v>5098</v>
      </c>
      <c r="H1333" s="105" t="str">
        <f t="shared" si="41"/>
        <v>広島県呉市</v>
      </c>
      <c r="I1333" t="s">
        <v>5100</v>
      </c>
    </row>
    <row r="1334" spans="1:9" x14ac:dyDescent="0.35">
      <c r="A1334" s="108" t="str">
        <f t="shared" si="40"/>
        <v>34</v>
      </c>
      <c r="B1334" s="105">
        <v>34</v>
      </c>
      <c r="C1334" s="105" t="s">
        <v>5094</v>
      </c>
      <c r="D1334" s="107" t="s">
        <v>996</v>
      </c>
      <c r="E1334" s="106" t="s">
        <v>5101</v>
      </c>
      <c r="F1334" s="107" t="s">
        <v>5102</v>
      </c>
      <c r="G1334" s="106" t="s">
        <v>5101</v>
      </c>
      <c r="H1334" s="105" t="str">
        <f t="shared" si="41"/>
        <v>広島県竹原市</v>
      </c>
      <c r="I1334" t="s">
        <v>5103</v>
      </c>
    </row>
    <row r="1335" spans="1:9" x14ac:dyDescent="0.35">
      <c r="A1335" s="108" t="str">
        <f t="shared" si="40"/>
        <v>34</v>
      </c>
      <c r="B1335" s="105">
        <v>34</v>
      </c>
      <c r="C1335" s="105" t="s">
        <v>5094</v>
      </c>
      <c r="D1335" s="107" t="s">
        <v>1000</v>
      </c>
      <c r="E1335" s="106" t="s">
        <v>5104</v>
      </c>
      <c r="F1335" s="107" t="s">
        <v>5105</v>
      </c>
      <c r="G1335" s="106" t="s">
        <v>5104</v>
      </c>
      <c r="H1335" s="105" t="str">
        <f t="shared" si="41"/>
        <v>広島県三原市</v>
      </c>
      <c r="I1335" t="s">
        <v>5106</v>
      </c>
    </row>
    <row r="1336" spans="1:9" x14ac:dyDescent="0.35">
      <c r="A1336" s="108" t="str">
        <f t="shared" si="40"/>
        <v>34</v>
      </c>
      <c r="B1336" s="105">
        <v>34</v>
      </c>
      <c r="C1336" s="105" t="s">
        <v>5094</v>
      </c>
      <c r="D1336" s="107" t="s">
        <v>1004</v>
      </c>
      <c r="E1336" s="106" t="s">
        <v>5107</v>
      </c>
      <c r="F1336" s="107" t="s">
        <v>5108</v>
      </c>
      <c r="G1336" s="106" t="s">
        <v>5107</v>
      </c>
      <c r="H1336" s="105" t="str">
        <f t="shared" si="41"/>
        <v>広島県尾道市</v>
      </c>
      <c r="I1336" t="s">
        <v>5109</v>
      </c>
    </row>
    <row r="1337" spans="1:9" x14ac:dyDescent="0.35">
      <c r="A1337" s="108" t="str">
        <f t="shared" si="40"/>
        <v>34</v>
      </c>
      <c r="B1337" s="105">
        <v>34</v>
      </c>
      <c r="C1337" s="105" t="s">
        <v>5094</v>
      </c>
      <c r="D1337" s="107" t="s">
        <v>1016</v>
      </c>
      <c r="E1337" s="106" t="s">
        <v>5110</v>
      </c>
      <c r="F1337" s="107" t="s">
        <v>5111</v>
      </c>
      <c r="G1337" s="106" t="s">
        <v>5110</v>
      </c>
      <c r="H1337" s="105" t="str">
        <f t="shared" si="41"/>
        <v>広島県福山市</v>
      </c>
      <c r="I1337" t="s">
        <v>5112</v>
      </c>
    </row>
    <row r="1338" spans="1:9" x14ac:dyDescent="0.35">
      <c r="A1338" s="108" t="str">
        <f t="shared" si="40"/>
        <v>34</v>
      </c>
      <c r="B1338" s="105">
        <v>34</v>
      </c>
      <c r="C1338" s="105" t="s">
        <v>5094</v>
      </c>
      <c r="D1338" s="107" t="s">
        <v>1020</v>
      </c>
      <c r="E1338" s="106" t="s">
        <v>3049</v>
      </c>
      <c r="F1338" s="107" t="s">
        <v>5113</v>
      </c>
      <c r="G1338" s="106" t="s">
        <v>3049</v>
      </c>
      <c r="H1338" s="105" t="str">
        <f t="shared" si="41"/>
        <v>広島県府中市</v>
      </c>
      <c r="I1338" t="s">
        <v>5114</v>
      </c>
    </row>
    <row r="1339" spans="1:9" x14ac:dyDescent="0.35">
      <c r="A1339" s="108" t="str">
        <f t="shared" si="40"/>
        <v>34</v>
      </c>
      <c r="B1339" s="105">
        <v>34</v>
      </c>
      <c r="C1339" s="105" t="s">
        <v>5094</v>
      </c>
      <c r="D1339" s="107" t="s">
        <v>1024</v>
      </c>
      <c r="E1339" s="106" t="s">
        <v>5115</v>
      </c>
      <c r="F1339" s="107" t="s">
        <v>5116</v>
      </c>
      <c r="G1339" s="106" t="s">
        <v>5115</v>
      </c>
      <c r="H1339" s="105" t="str">
        <f t="shared" si="41"/>
        <v>広島県三次市</v>
      </c>
      <c r="I1339" t="s">
        <v>5117</v>
      </c>
    </row>
    <row r="1340" spans="1:9" x14ac:dyDescent="0.35">
      <c r="A1340" s="108" t="str">
        <f t="shared" si="40"/>
        <v>34</v>
      </c>
      <c r="B1340" s="105">
        <v>34</v>
      </c>
      <c r="C1340" s="105" t="s">
        <v>5094</v>
      </c>
      <c r="D1340" s="107" t="s">
        <v>1028</v>
      </c>
      <c r="E1340" s="106" t="s">
        <v>5118</v>
      </c>
      <c r="F1340" s="107" t="s">
        <v>5119</v>
      </c>
      <c r="G1340" s="106" t="s">
        <v>5118</v>
      </c>
      <c r="H1340" s="105" t="str">
        <f t="shared" si="41"/>
        <v>広島県庄原市</v>
      </c>
      <c r="I1340" t="s">
        <v>5120</v>
      </c>
    </row>
    <row r="1341" spans="1:9" x14ac:dyDescent="0.35">
      <c r="A1341" s="108" t="str">
        <f t="shared" si="40"/>
        <v>34</v>
      </c>
      <c r="B1341" s="105">
        <v>34</v>
      </c>
      <c r="C1341" s="105" t="s">
        <v>5094</v>
      </c>
      <c r="D1341" s="107" t="s">
        <v>1032</v>
      </c>
      <c r="E1341" s="106" t="s">
        <v>5121</v>
      </c>
      <c r="F1341" s="107" t="s">
        <v>5122</v>
      </c>
      <c r="G1341" s="106" t="s">
        <v>5121</v>
      </c>
      <c r="H1341" s="105" t="str">
        <f t="shared" si="41"/>
        <v>広島県大竹市</v>
      </c>
      <c r="I1341" t="s">
        <v>5123</v>
      </c>
    </row>
    <row r="1342" spans="1:9" x14ac:dyDescent="0.35">
      <c r="A1342" s="108" t="str">
        <f t="shared" si="40"/>
        <v>34</v>
      </c>
      <c r="B1342" s="105">
        <v>34</v>
      </c>
      <c r="C1342" s="105" t="s">
        <v>5094</v>
      </c>
      <c r="D1342" s="107" t="s">
        <v>1040</v>
      </c>
      <c r="E1342" s="106" t="s">
        <v>5124</v>
      </c>
      <c r="F1342" s="107" t="s">
        <v>5125</v>
      </c>
      <c r="G1342" s="106" t="s">
        <v>5124</v>
      </c>
      <c r="H1342" s="105" t="str">
        <f t="shared" si="41"/>
        <v>広島県府中町</v>
      </c>
      <c r="I1342" t="s">
        <v>5126</v>
      </c>
    </row>
    <row r="1343" spans="1:9" x14ac:dyDescent="0.35">
      <c r="A1343" s="108" t="str">
        <f t="shared" si="40"/>
        <v>34</v>
      </c>
      <c r="B1343" s="105">
        <v>34</v>
      </c>
      <c r="C1343" s="105" t="s">
        <v>5094</v>
      </c>
      <c r="D1343" s="107" t="s">
        <v>1048</v>
      </c>
      <c r="E1343" s="106" t="s">
        <v>5127</v>
      </c>
      <c r="F1343" s="107" t="s">
        <v>5128</v>
      </c>
      <c r="G1343" s="106" t="s">
        <v>5127</v>
      </c>
      <c r="H1343" s="105" t="str">
        <f t="shared" si="41"/>
        <v>広島県海田町</v>
      </c>
      <c r="I1343" t="s">
        <v>5129</v>
      </c>
    </row>
    <row r="1344" spans="1:9" x14ac:dyDescent="0.35">
      <c r="A1344" s="108" t="str">
        <f t="shared" si="40"/>
        <v>34</v>
      </c>
      <c r="B1344" s="105">
        <v>34</v>
      </c>
      <c r="C1344" s="105" t="s">
        <v>5094</v>
      </c>
      <c r="D1344" s="107" t="s">
        <v>1060</v>
      </c>
      <c r="E1344" s="106" t="s">
        <v>5130</v>
      </c>
      <c r="F1344" s="107" t="s">
        <v>5131</v>
      </c>
      <c r="G1344" s="106" t="s">
        <v>5130</v>
      </c>
      <c r="H1344" s="105" t="str">
        <f t="shared" si="41"/>
        <v>広島県熊野町</v>
      </c>
      <c r="I1344" t="s">
        <v>5132</v>
      </c>
    </row>
    <row r="1345" spans="1:9" x14ac:dyDescent="0.35">
      <c r="A1345" s="108" t="str">
        <f t="shared" si="40"/>
        <v>34</v>
      </c>
      <c r="B1345" s="105">
        <v>34</v>
      </c>
      <c r="C1345" s="105" t="s">
        <v>5094</v>
      </c>
      <c r="D1345" s="107" t="s">
        <v>1068</v>
      </c>
      <c r="E1345" s="106" t="s">
        <v>5133</v>
      </c>
      <c r="F1345" s="107" t="s">
        <v>5134</v>
      </c>
      <c r="G1345" s="106" t="s">
        <v>5133</v>
      </c>
      <c r="H1345" s="105" t="str">
        <f t="shared" si="41"/>
        <v>広島県坂町</v>
      </c>
      <c r="I1345" t="s">
        <v>5135</v>
      </c>
    </row>
    <row r="1346" spans="1:9" x14ac:dyDescent="0.35">
      <c r="A1346" s="108" t="str">
        <f t="shared" ref="A1346:A1409" si="42">MID(B1346+100,2,2)</f>
        <v>34</v>
      </c>
      <c r="B1346" s="105">
        <v>34</v>
      </c>
      <c r="C1346" s="105" t="s">
        <v>5094</v>
      </c>
      <c r="D1346" s="107" t="s">
        <v>1072</v>
      </c>
      <c r="E1346" s="106" t="s">
        <v>5136</v>
      </c>
      <c r="F1346" s="107" t="s">
        <v>5137</v>
      </c>
      <c r="G1346" s="106" t="s">
        <v>5136</v>
      </c>
      <c r="H1346" s="105" t="str">
        <f t="shared" ref="H1346:H1409" si="43">C1346&amp;E1346</f>
        <v>広島県江田島市</v>
      </c>
      <c r="I1346" t="s">
        <v>5138</v>
      </c>
    </row>
    <row r="1347" spans="1:9" x14ac:dyDescent="0.35">
      <c r="A1347" s="108" t="str">
        <f t="shared" si="42"/>
        <v>34</v>
      </c>
      <c r="B1347" s="105">
        <v>34</v>
      </c>
      <c r="C1347" s="105" t="s">
        <v>5094</v>
      </c>
      <c r="D1347" s="107" t="s">
        <v>1092</v>
      </c>
      <c r="E1347" s="106" t="s">
        <v>5139</v>
      </c>
      <c r="F1347" s="107" t="s">
        <v>5140</v>
      </c>
      <c r="G1347" s="106" t="s">
        <v>5139</v>
      </c>
      <c r="H1347" s="105" t="str">
        <f t="shared" si="43"/>
        <v>広島県廿日市市</v>
      </c>
      <c r="I1347" t="s">
        <v>5141</v>
      </c>
    </row>
    <row r="1348" spans="1:9" x14ac:dyDescent="0.35">
      <c r="A1348" s="108" t="str">
        <f t="shared" si="42"/>
        <v>34</v>
      </c>
      <c r="B1348" s="105">
        <v>34</v>
      </c>
      <c r="C1348" s="105" t="s">
        <v>5094</v>
      </c>
      <c r="D1348" s="107" t="s">
        <v>1144</v>
      </c>
      <c r="E1348" s="106" t="s">
        <v>5142</v>
      </c>
      <c r="F1348" s="107" t="s">
        <v>5143</v>
      </c>
      <c r="G1348" s="106" t="s">
        <v>5142</v>
      </c>
      <c r="H1348" s="105" t="str">
        <f t="shared" si="43"/>
        <v>広島県安芸太田町</v>
      </c>
      <c r="I1348" t="s">
        <v>5144</v>
      </c>
    </row>
    <row r="1349" spans="1:9" x14ac:dyDescent="0.35">
      <c r="A1349" s="108" t="str">
        <f t="shared" si="42"/>
        <v>34</v>
      </c>
      <c r="B1349" s="105">
        <v>34</v>
      </c>
      <c r="C1349" s="105" t="s">
        <v>5094</v>
      </c>
      <c r="D1349" s="107" t="s">
        <v>1645</v>
      </c>
      <c r="E1349" s="106" t="s">
        <v>5145</v>
      </c>
      <c r="F1349" s="107" t="s">
        <v>5146</v>
      </c>
      <c r="G1349" s="106" t="s">
        <v>5145</v>
      </c>
      <c r="H1349" s="105" t="str">
        <f t="shared" si="43"/>
        <v>広島県北広島町</v>
      </c>
      <c r="I1349" t="s">
        <v>5147</v>
      </c>
    </row>
    <row r="1350" spans="1:9" x14ac:dyDescent="0.35">
      <c r="A1350" s="108" t="str">
        <f t="shared" si="42"/>
        <v>34</v>
      </c>
      <c r="B1350" s="105">
        <v>34</v>
      </c>
      <c r="C1350" s="105" t="s">
        <v>5094</v>
      </c>
      <c r="D1350" s="107" t="s">
        <v>1152</v>
      </c>
      <c r="E1350" s="106" t="s">
        <v>5148</v>
      </c>
      <c r="F1350" s="107" t="s">
        <v>5149</v>
      </c>
      <c r="G1350" s="106" t="s">
        <v>5148</v>
      </c>
      <c r="H1350" s="105" t="str">
        <f t="shared" si="43"/>
        <v>広島県安芸高田市</v>
      </c>
      <c r="I1350" t="s">
        <v>5150</v>
      </c>
    </row>
    <row r="1351" spans="1:9" x14ac:dyDescent="0.35">
      <c r="A1351" s="108" t="str">
        <f t="shared" si="42"/>
        <v>34</v>
      </c>
      <c r="B1351" s="105">
        <v>34</v>
      </c>
      <c r="C1351" s="105" t="s">
        <v>5094</v>
      </c>
      <c r="D1351" s="107" t="s">
        <v>1176</v>
      </c>
      <c r="E1351" s="106" t="s">
        <v>5151</v>
      </c>
      <c r="F1351" s="107" t="s">
        <v>5152</v>
      </c>
      <c r="G1351" s="106" t="s">
        <v>5151</v>
      </c>
      <c r="H1351" s="105" t="str">
        <f t="shared" si="43"/>
        <v>広島県東広島市</v>
      </c>
      <c r="I1351" t="s">
        <v>5153</v>
      </c>
    </row>
    <row r="1352" spans="1:9" x14ac:dyDescent="0.35">
      <c r="A1352" s="108" t="str">
        <f t="shared" si="42"/>
        <v>34</v>
      </c>
      <c r="B1352" s="105">
        <v>34</v>
      </c>
      <c r="C1352" s="105" t="s">
        <v>5094</v>
      </c>
      <c r="D1352" s="107" t="s">
        <v>1697</v>
      </c>
      <c r="E1352" s="106" t="s">
        <v>5154</v>
      </c>
      <c r="F1352" s="107" t="s">
        <v>5155</v>
      </c>
      <c r="G1352" s="106" t="s">
        <v>5154</v>
      </c>
      <c r="H1352" s="105" t="str">
        <f t="shared" si="43"/>
        <v>広島県大崎上島町</v>
      </c>
      <c r="I1352" t="s">
        <v>5156</v>
      </c>
    </row>
    <row r="1353" spans="1:9" x14ac:dyDescent="0.35">
      <c r="A1353" s="108" t="str">
        <f t="shared" si="42"/>
        <v>34</v>
      </c>
      <c r="B1353" s="105">
        <v>34</v>
      </c>
      <c r="C1353" s="105" t="s">
        <v>5094</v>
      </c>
      <c r="D1353" s="107" t="s">
        <v>1915</v>
      </c>
      <c r="E1353" s="106" t="s">
        <v>5157</v>
      </c>
      <c r="F1353" s="107" t="s">
        <v>5158</v>
      </c>
      <c r="G1353" s="106" t="s">
        <v>5157</v>
      </c>
      <c r="H1353" s="105" t="str">
        <f t="shared" si="43"/>
        <v>広島県世羅町</v>
      </c>
      <c r="I1353" t="s">
        <v>5159</v>
      </c>
    </row>
    <row r="1354" spans="1:9" x14ac:dyDescent="0.35">
      <c r="A1354" s="108" t="str">
        <f t="shared" si="42"/>
        <v>34</v>
      </c>
      <c r="B1354" s="105">
        <v>34</v>
      </c>
      <c r="C1354" s="105" t="s">
        <v>5094</v>
      </c>
      <c r="D1354" s="107" t="s">
        <v>1220</v>
      </c>
      <c r="E1354" s="106" t="s">
        <v>5160</v>
      </c>
      <c r="F1354" s="107" t="s">
        <v>5161</v>
      </c>
      <c r="G1354" s="106" t="s">
        <v>5160</v>
      </c>
      <c r="H1354" s="105" t="str">
        <f t="shared" si="43"/>
        <v>広島県神石高原町</v>
      </c>
      <c r="I1354" t="s">
        <v>5162</v>
      </c>
    </row>
    <row r="1355" spans="1:9" x14ac:dyDescent="0.35">
      <c r="A1355" s="108" t="str">
        <f t="shared" si="42"/>
        <v>35</v>
      </c>
      <c r="B1355" s="105">
        <v>35</v>
      </c>
      <c r="C1355" s="105" t="s">
        <v>5163</v>
      </c>
      <c r="D1355" s="107" t="s">
        <v>988</v>
      </c>
      <c r="E1355" s="106" t="s">
        <v>5164</v>
      </c>
      <c r="F1355" s="107" t="s">
        <v>5165</v>
      </c>
      <c r="G1355" s="106" t="s">
        <v>5164</v>
      </c>
      <c r="H1355" s="105" t="str">
        <f t="shared" si="43"/>
        <v>山口県下関市</v>
      </c>
      <c r="I1355" t="s">
        <v>5166</v>
      </c>
    </row>
    <row r="1356" spans="1:9" x14ac:dyDescent="0.35">
      <c r="A1356" s="108" t="str">
        <f t="shared" si="42"/>
        <v>35</v>
      </c>
      <c r="B1356" s="105">
        <v>35</v>
      </c>
      <c r="C1356" s="105" t="s">
        <v>5163</v>
      </c>
      <c r="D1356" s="107" t="s">
        <v>992</v>
      </c>
      <c r="E1356" s="106" t="s">
        <v>5167</v>
      </c>
      <c r="F1356" s="107" t="s">
        <v>5168</v>
      </c>
      <c r="G1356" s="106" t="s">
        <v>5167</v>
      </c>
      <c r="H1356" s="105" t="str">
        <f t="shared" si="43"/>
        <v>山口県宇部市</v>
      </c>
      <c r="I1356" t="s">
        <v>5169</v>
      </c>
    </row>
    <row r="1357" spans="1:9" x14ac:dyDescent="0.35">
      <c r="A1357" s="108" t="str">
        <f t="shared" si="42"/>
        <v>35</v>
      </c>
      <c r="B1357" s="105">
        <v>35</v>
      </c>
      <c r="C1357" s="105" t="s">
        <v>5163</v>
      </c>
      <c r="D1357" s="107" t="s">
        <v>996</v>
      </c>
      <c r="E1357" s="106" t="s">
        <v>5170</v>
      </c>
      <c r="F1357" s="107" t="s">
        <v>5171</v>
      </c>
      <c r="G1357" s="106" t="s">
        <v>5170</v>
      </c>
      <c r="H1357" s="105" t="str">
        <f t="shared" si="43"/>
        <v>山口県山口市</v>
      </c>
      <c r="I1357" t="s">
        <v>5172</v>
      </c>
    </row>
    <row r="1358" spans="1:9" x14ac:dyDescent="0.35">
      <c r="A1358" s="108" t="str">
        <f t="shared" si="42"/>
        <v>35</v>
      </c>
      <c r="B1358" s="105">
        <v>35</v>
      </c>
      <c r="C1358" s="105" t="s">
        <v>5163</v>
      </c>
      <c r="D1358" s="107" t="s">
        <v>1008</v>
      </c>
      <c r="E1358" s="106" t="s">
        <v>5173</v>
      </c>
      <c r="F1358" s="107" t="s">
        <v>5174</v>
      </c>
      <c r="G1358" s="106" t="s">
        <v>5173</v>
      </c>
      <c r="H1358" s="105" t="str">
        <f t="shared" si="43"/>
        <v>山口県防府市</v>
      </c>
      <c r="I1358" t="s">
        <v>5175</v>
      </c>
    </row>
    <row r="1359" spans="1:9" x14ac:dyDescent="0.35">
      <c r="A1359" s="108" t="str">
        <f t="shared" si="42"/>
        <v>35</v>
      </c>
      <c r="B1359" s="105">
        <v>35</v>
      </c>
      <c r="C1359" s="105" t="s">
        <v>5163</v>
      </c>
      <c r="D1359" s="107" t="s">
        <v>1012</v>
      </c>
      <c r="E1359" s="106" t="s">
        <v>5176</v>
      </c>
      <c r="F1359" s="107" t="s">
        <v>5177</v>
      </c>
      <c r="G1359" s="106" t="s">
        <v>5176</v>
      </c>
      <c r="H1359" s="105" t="str">
        <f t="shared" si="43"/>
        <v>山口県下松市</v>
      </c>
      <c r="I1359" t="s">
        <v>5178</v>
      </c>
    </row>
    <row r="1360" spans="1:9" x14ac:dyDescent="0.35">
      <c r="A1360" s="108" t="str">
        <f t="shared" si="42"/>
        <v>35</v>
      </c>
      <c r="B1360" s="105">
        <v>35</v>
      </c>
      <c r="C1360" s="105" t="s">
        <v>5163</v>
      </c>
      <c r="D1360" s="107" t="s">
        <v>1016</v>
      </c>
      <c r="E1360" s="106" t="s">
        <v>5179</v>
      </c>
      <c r="F1360" s="107" t="s">
        <v>5180</v>
      </c>
      <c r="G1360" s="106" t="s">
        <v>5179</v>
      </c>
      <c r="H1360" s="105" t="str">
        <f t="shared" si="43"/>
        <v>山口県岩国市</v>
      </c>
      <c r="I1360" t="s">
        <v>5181</v>
      </c>
    </row>
    <row r="1361" spans="1:9" ht="33" x14ac:dyDescent="0.35">
      <c r="A1361" s="108" t="str">
        <f t="shared" si="42"/>
        <v>35</v>
      </c>
      <c r="B1361" s="105">
        <v>35</v>
      </c>
      <c r="C1361" s="105" t="s">
        <v>5163</v>
      </c>
      <c r="D1361" s="107" t="s">
        <v>1020</v>
      </c>
      <c r="E1361" s="106" t="s">
        <v>5182</v>
      </c>
      <c r="F1361" s="107" t="s">
        <v>5183</v>
      </c>
      <c r="G1361" s="106" t="s">
        <v>5182</v>
      </c>
      <c r="H1361" s="105" t="str">
        <f t="shared" si="43"/>
        <v>山口県山陽小野田市</v>
      </c>
      <c r="I1361" t="s">
        <v>5184</v>
      </c>
    </row>
    <row r="1362" spans="1:9" x14ac:dyDescent="0.35">
      <c r="A1362" s="108" t="str">
        <f t="shared" si="42"/>
        <v>35</v>
      </c>
      <c r="B1362" s="105">
        <v>35</v>
      </c>
      <c r="C1362" s="105" t="s">
        <v>5163</v>
      </c>
      <c r="D1362" s="107" t="s">
        <v>1024</v>
      </c>
      <c r="E1362" s="106" t="s">
        <v>5185</v>
      </c>
      <c r="F1362" s="107" t="s">
        <v>5186</v>
      </c>
      <c r="G1362" s="106" t="s">
        <v>5185</v>
      </c>
      <c r="H1362" s="105" t="str">
        <f t="shared" si="43"/>
        <v>山口県光市</v>
      </c>
      <c r="I1362" t="s">
        <v>5187</v>
      </c>
    </row>
    <row r="1363" spans="1:9" x14ac:dyDescent="0.35">
      <c r="A1363" s="108" t="str">
        <f t="shared" si="42"/>
        <v>35</v>
      </c>
      <c r="B1363" s="105">
        <v>35</v>
      </c>
      <c r="C1363" s="105" t="s">
        <v>5163</v>
      </c>
      <c r="D1363" s="107" t="s">
        <v>1032</v>
      </c>
      <c r="E1363" s="106" t="s">
        <v>5188</v>
      </c>
      <c r="F1363" s="107" t="s">
        <v>5189</v>
      </c>
      <c r="G1363" s="106" t="s">
        <v>5188</v>
      </c>
      <c r="H1363" s="105" t="str">
        <f t="shared" si="43"/>
        <v>山口県柳井市</v>
      </c>
      <c r="I1363" t="s">
        <v>5190</v>
      </c>
    </row>
    <row r="1364" spans="1:9" x14ac:dyDescent="0.35">
      <c r="A1364" s="108" t="str">
        <f t="shared" si="42"/>
        <v>35</v>
      </c>
      <c r="B1364" s="105">
        <v>35</v>
      </c>
      <c r="C1364" s="105" t="s">
        <v>5163</v>
      </c>
      <c r="D1364" s="107" t="s">
        <v>1036</v>
      </c>
      <c r="E1364" s="106" t="s">
        <v>5191</v>
      </c>
      <c r="F1364" s="107" t="s">
        <v>5192</v>
      </c>
      <c r="G1364" s="106" t="s">
        <v>5191</v>
      </c>
      <c r="H1364" s="105" t="str">
        <f t="shared" si="43"/>
        <v>山口県美祢市</v>
      </c>
      <c r="I1364" t="s">
        <v>5193</v>
      </c>
    </row>
    <row r="1365" spans="1:9" x14ac:dyDescent="0.35">
      <c r="A1365" s="108" t="str">
        <f t="shared" si="42"/>
        <v>35</v>
      </c>
      <c r="B1365" s="105">
        <v>35</v>
      </c>
      <c r="C1365" s="105" t="s">
        <v>5163</v>
      </c>
      <c r="D1365" s="107" t="s">
        <v>1044</v>
      </c>
      <c r="E1365" s="106" t="s">
        <v>5194</v>
      </c>
      <c r="F1365" s="107" t="s">
        <v>5195</v>
      </c>
      <c r="G1365" s="106" t="s">
        <v>5194</v>
      </c>
      <c r="H1365" s="105" t="str">
        <f t="shared" si="43"/>
        <v>山口県周防大島町</v>
      </c>
      <c r="I1365" t="s">
        <v>5196</v>
      </c>
    </row>
    <row r="1366" spans="1:9" x14ac:dyDescent="0.35">
      <c r="A1366" s="108" t="str">
        <f t="shared" si="42"/>
        <v>35</v>
      </c>
      <c r="B1366" s="105">
        <v>35</v>
      </c>
      <c r="C1366" s="105" t="s">
        <v>5163</v>
      </c>
      <c r="D1366" s="107" t="s">
        <v>1060</v>
      </c>
      <c r="E1366" s="106" t="s">
        <v>5197</v>
      </c>
      <c r="F1366" s="107" t="s">
        <v>5198</v>
      </c>
      <c r="G1366" s="106" t="s">
        <v>5197</v>
      </c>
      <c r="H1366" s="105" t="str">
        <f t="shared" si="43"/>
        <v>山口県和木町</v>
      </c>
      <c r="I1366" t="s">
        <v>5199</v>
      </c>
    </row>
    <row r="1367" spans="1:9" x14ac:dyDescent="0.35">
      <c r="A1367" s="108" t="str">
        <f t="shared" si="42"/>
        <v>35</v>
      </c>
      <c r="B1367" s="105">
        <v>35</v>
      </c>
      <c r="C1367" s="105" t="s">
        <v>5163</v>
      </c>
      <c r="D1367" s="107" t="s">
        <v>1092</v>
      </c>
      <c r="E1367" s="106" t="s">
        <v>5200</v>
      </c>
      <c r="F1367" s="107" t="s">
        <v>5201</v>
      </c>
      <c r="G1367" s="106" t="s">
        <v>5200</v>
      </c>
      <c r="H1367" s="105" t="str">
        <f t="shared" si="43"/>
        <v>山口県上関町</v>
      </c>
      <c r="I1367" t="s">
        <v>5202</v>
      </c>
    </row>
    <row r="1368" spans="1:9" x14ac:dyDescent="0.35">
      <c r="A1368" s="108" t="str">
        <f t="shared" si="42"/>
        <v>35</v>
      </c>
      <c r="B1368" s="105">
        <v>35</v>
      </c>
      <c r="C1368" s="105" t="s">
        <v>5163</v>
      </c>
      <c r="D1368" s="107" t="s">
        <v>1100</v>
      </c>
      <c r="E1368" s="106" t="s">
        <v>5203</v>
      </c>
      <c r="F1368" s="107" t="s">
        <v>5204</v>
      </c>
      <c r="G1368" s="106" t="s">
        <v>5203</v>
      </c>
      <c r="H1368" s="105" t="str">
        <f t="shared" si="43"/>
        <v>山口県田布施町</v>
      </c>
      <c r="I1368" t="s">
        <v>5205</v>
      </c>
    </row>
    <row r="1369" spans="1:9" x14ac:dyDescent="0.35">
      <c r="A1369" s="108" t="str">
        <f t="shared" si="42"/>
        <v>35</v>
      </c>
      <c r="B1369" s="105">
        <v>35</v>
      </c>
      <c r="C1369" s="105" t="s">
        <v>5163</v>
      </c>
      <c r="D1369" s="107" t="s">
        <v>1104</v>
      </c>
      <c r="E1369" s="106" t="s">
        <v>5206</v>
      </c>
      <c r="F1369" s="107" t="s">
        <v>5207</v>
      </c>
      <c r="G1369" s="106" t="s">
        <v>5206</v>
      </c>
      <c r="H1369" s="105" t="str">
        <f t="shared" si="43"/>
        <v>山口県平生町</v>
      </c>
      <c r="I1369" t="s">
        <v>5208</v>
      </c>
    </row>
    <row r="1370" spans="1:9" x14ac:dyDescent="0.35">
      <c r="A1370" s="108" t="str">
        <f t="shared" si="42"/>
        <v>35</v>
      </c>
      <c r="B1370" s="105">
        <v>35</v>
      </c>
      <c r="C1370" s="105" t="s">
        <v>5163</v>
      </c>
      <c r="D1370" s="107" t="s">
        <v>2577</v>
      </c>
      <c r="E1370" s="106" t="s">
        <v>5209</v>
      </c>
      <c r="F1370" s="107" t="s">
        <v>5210</v>
      </c>
      <c r="G1370" s="106" t="s">
        <v>5209</v>
      </c>
      <c r="H1370" s="105" t="str">
        <f t="shared" si="43"/>
        <v>山口県阿武町</v>
      </c>
      <c r="I1370" t="s">
        <v>5211</v>
      </c>
    </row>
    <row r="1371" spans="1:9" x14ac:dyDescent="0.35">
      <c r="A1371" s="108" t="str">
        <f t="shared" si="42"/>
        <v>35</v>
      </c>
      <c r="B1371" s="105">
        <v>35</v>
      </c>
      <c r="C1371" s="105" t="s">
        <v>5163</v>
      </c>
      <c r="D1371" s="107" t="s">
        <v>1180</v>
      </c>
      <c r="E1371" s="106" t="s">
        <v>5212</v>
      </c>
      <c r="F1371" s="107" t="s">
        <v>5213</v>
      </c>
      <c r="G1371" s="106" t="s">
        <v>5212</v>
      </c>
      <c r="H1371" s="105" t="str">
        <f t="shared" si="43"/>
        <v>山口県周南市</v>
      </c>
      <c r="I1371" t="s">
        <v>5214</v>
      </c>
    </row>
    <row r="1372" spans="1:9" x14ac:dyDescent="0.35">
      <c r="A1372" s="108" t="str">
        <f t="shared" si="42"/>
        <v>35</v>
      </c>
      <c r="B1372" s="105">
        <v>35</v>
      </c>
      <c r="C1372" s="105" t="s">
        <v>5163</v>
      </c>
      <c r="D1372" s="107" t="s">
        <v>1671</v>
      </c>
      <c r="E1372" s="106" t="s">
        <v>5215</v>
      </c>
      <c r="F1372" s="107" t="s">
        <v>5216</v>
      </c>
      <c r="G1372" s="106" t="s">
        <v>5215</v>
      </c>
      <c r="H1372" s="105" t="str">
        <f t="shared" si="43"/>
        <v>山口県萩市</v>
      </c>
      <c r="I1372" t="s">
        <v>5217</v>
      </c>
    </row>
    <row r="1373" spans="1:9" x14ac:dyDescent="0.35">
      <c r="A1373" s="108" t="str">
        <f t="shared" si="42"/>
        <v>35</v>
      </c>
      <c r="B1373" s="105">
        <v>35</v>
      </c>
      <c r="C1373" s="105" t="s">
        <v>5163</v>
      </c>
      <c r="D1373" s="107" t="s">
        <v>2762</v>
      </c>
      <c r="E1373" s="106" t="s">
        <v>5218</v>
      </c>
      <c r="F1373" s="107" t="s">
        <v>5219</v>
      </c>
      <c r="G1373" s="106" t="s">
        <v>5218</v>
      </c>
      <c r="H1373" s="105" t="str">
        <f t="shared" si="43"/>
        <v>山口県長門市</v>
      </c>
      <c r="I1373" t="s">
        <v>5220</v>
      </c>
    </row>
    <row r="1374" spans="1:9" x14ac:dyDescent="0.35">
      <c r="A1374" s="108" t="str">
        <f t="shared" si="42"/>
        <v>36</v>
      </c>
      <c r="B1374" s="105">
        <v>36</v>
      </c>
      <c r="C1374" s="105" t="s">
        <v>5221</v>
      </c>
      <c r="D1374" s="107" t="s">
        <v>988</v>
      </c>
      <c r="E1374" s="106" t="s">
        <v>5222</v>
      </c>
      <c r="F1374" s="107" t="s">
        <v>5223</v>
      </c>
      <c r="G1374" s="106" t="s">
        <v>5222</v>
      </c>
      <c r="H1374" s="105" t="str">
        <f t="shared" si="43"/>
        <v>徳島県徳島市</v>
      </c>
      <c r="I1374" t="s">
        <v>5224</v>
      </c>
    </row>
    <row r="1375" spans="1:9" x14ac:dyDescent="0.35">
      <c r="A1375" s="108" t="str">
        <f t="shared" si="42"/>
        <v>36</v>
      </c>
      <c r="B1375" s="105">
        <v>36</v>
      </c>
      <c r="C1375" s="105" t="s">
        <v>5221</v>
      </c>
      <c r="D1375" s="107" t="s">
        <v>992</v>
      </c>
      <c r="E1375" s="106" t="s">
        <v>5225</v>
      </c>
      <c r="F1375" s="107" t="s">
        <v>5226</v>
      </c>
      <c r="G1375" s="106" t="s">
        <v>5225</v>
      </c>
      <c r="H1375" s="105" t="str">
        <f t="shared" si="43"/>
        <v>徳島県鳴門市</v>
      </c>
      <c r="I1375" t="s">
        <v>5227</v>
      </c>
    </row>
    <row r="1376" spans="1:9" x14ac:dyDescent="0.35">
      <c r="A1376" s="108" t="str">
        <f t="shared" si="42"/>
        <v>36</v>
      </c>
      <c r="B1376" s="105">
        <v>36</v>
      </c>
      <c r="C1376" s="105" t="s">
        <v>5221</v>
      </c>
      <c r="D1376" s="107" t="s">
        <v>996</v>
      </c>
      <c r="E1376" s="106" t="s">
        <v>5228</v>
      </c>
      <c r="F1376" s="107" t="s">
        <v>5229</v>
      </c>
      <c r="G1376" s="106" t="s">
        <v>5228</v>
      </c>
      <c r="H1376" s="105" t="str">
        <f t="shared" si="43"/>
        <v>徳島県小松島市</v>
      </c>
      <c r="I1376" t="s">
        <v>5230</v>
      </c>
    </row>
    <row r="1377" spans="1:9" x14ac:dyDescent="0.35">
      <c r="A1377" s="108" t="str">
        <f t="shared" si="42"/>
        <v>36</v>
      </c>
      <c r="B1377" s="105">
        <v>36</v>
      </c>
      <c r="C1377" s="105" t="s">
        <v>5221</v>
      </c>
      <c r="D1377" s="107" t="s">
        <v>1000</v>
      </c>
      <c r="E1377" s="106" t="s">
        <v>5231</v>
      </c>
      <c r="F1377" s="107" t="s">
        <v>5232</v>
      </c>
      <c r="G1377" s="106" t="s">
        <v>5231</v>
      </c>
      <c r="H1377" s="105" t="str">
        <f t="shared" si="43"/>
        <v>徳島県阿南市</v>
      </c>
      <c r="I1377" t="s">
        <v>5233</v>
      </c>
    </row>
    <row r="1378" spans="1:9" x14ac:dyDescent="0.35">
      <c r="A1378" s="108" t="str">
        <f t="shared" si="42"/>
        <v>36</v>
      </c>
      <c r="B1378" s="105">
        <v>36</v>
      </c>
      <c r="C1378" s="105" t="s">
        <v>5221</v>
      </c>
      <c r="D1378" s="107" t="s">
        <v>1004</v>
      </c>
      <c r="E1378" s="106" t="s">
        <v>5234</v>
      </c>
      <c r="F1378" s="107" t="s">
        <v>5235</v>
      </c>
      <c r="G1378" s="106" t="s">
        <v>5234</v>
      </c>
      <c r="H1378" s="105" t="str">
        <f t="shared" si="43"/>
        <v>徳島県勝浦町</v>
      </c>
      <c r="I1378" t="s">
        <v>5236</v>
      </c>
    </row>
    <row r="1379" spans="1:9" x14ac:dyDescent="0.35">
      <c r="A1379" s="108" t="str">
        <f t="shared" si="42"/>
        <v>36</v>
      </c>
      <c r="B1379" s="105">
        <v>36</v>
      </c>
      <c r="C1379" s="105" t="s">
        <v>5221</v>
      </c>
      <c r="D1379" s="107" t="s">
        <v>1008</v>
      </c>
      <c r="E1379" s="106" t="s">
        <v>5237</v>
      </c>
      <c r="F1379" s="107" t="s">
        <v>5238</v>
      </c>
      <c r="G1379" s="106" t="s">
        <v>5237</v>
      </c>
      <c r="H1379" s="105" t="str">
        <f t="shared" si="43"/>
        <v>徳島県上勝町</v>
      </c>
      <c r="I1379" t="s">
        <v>5239</v>
      </c>
    </row>
    <row r="1380" spans="1:9" x14ac:dyDescent="0.35">
      <c r="A1380" s="108" t="str">
        <f t="shared" si="42"/>
        <v>36</v>
      </c>
      <c r="B1380" s="105">
        <v>36</v>
      </c>
      <c r="C1380" s="105" t="s">
        <v>5221</v>
      </c>
      <c r="D1380" s="107" t="s">
        <v>1012</v>
      </c>
      <c r="E1380" s="106" t="s">
        <v>5240</v>
      </c>
      <c r="F1380" s="107" t="s">
        <v>5241</v>
      </c>
      <c r="G1380" s="106" t="s">
        <v>5240</v>
      </c>
      <c r="H1380" s="105" t="str">
        <f t="shared" si="43"/>
        <v>徳島県佐那河内村</v>
      </c>
      <c r="I1380" t="s">
        <v>5242</v>
      </c>
    </row>
    <row r="1381" spans="1:9" x14ac:dyDescent="0.35">
      <c r="A1381" s="108" t="str">
        <f t="shared" si="42"/>
        <v>36</v>
      </c>
      <c r="B1381" s="105">
        <v>36</v>
      </c>
      <c r="C1381" s="105" t="s">
        <v>5221</v>
      </c>
      <c r="D1381" s="107" t="s">
        <v>1016</v>
      </c>
      <c r="E1381" s="106" t="s">
        <v>5243</v>
      </c>
      <c r="F1381" s="107" t="s">
        <v>5244</v>
      </c>
      <c r="G1381" s="106" t="s">
        <v>5243</v>
      </c>
      <c r="H1381" s="105" t="str">
        <f t="shared" si="43"/>
        <v>徳島県石井町</v>
      </c>
      <c r="I1381" t="s">
        <v>5245</v>
      </c>
    </row>
    <row r="1382" spans="1:9" x14ac:dyDescent="0.35">
      <c r="A1382" s="108" t="str">
        <f t="shared" si="42"/>
        <v>36</v>
      </c>
      <c r="B1382" s="105">
        <v>36</v>
      </c>
      <c r="C1382" s="105" t="s">
        <v>5221</v>
      </c>
      <c r="D1382" s="107" t="s">
        <v>1020</v>
      </c>
      <c r="E1382" s="106" t="s">
        <v>5246</v>
      </c>
      <c r="F1382" s="107" t="s">
        <v>5247</v>
      </c>
      <c r="G1382" s="106" t="s">
        <v>5246</v>
      </c>
      <c r="H1382" s="105" t="str">
        <f t="shared" si="43"/>
        <v>徳島県神山町</v>
      </c>
      <c r="I1382" t="s">
        <v>5248</v>
      </c>
    </row>
    <row r="1383" spans="1:9" x14ac:dyDescent="0.35">
      <c r="A1383" s="108" t="str">
        <f t="shared" si="42"/>
        <v>36</v>
      </c>
      <c r="B1383" s="105">
        <v>36</v>
      </c>
      <c r="C1383" s="105" t="s">
        <v>5221</v>
      </c>
      <c r="D1383" s="107" t="s">
        <v>1060</v>
      </c>
      <c r="E1383" s="106" t="s">
        <v>5249</v>
      </c>
      <c r="F1383" s="107" t="s">
        <v>5250</v>
      </c>
      <c r="G1383" s="106" t="s">
        <v>5249</v>
      </c>
      <c r="H1383" s="105" t="str">
        <f t="shared" si="43"/>
        <v>徳島県牟岐町</v>
      </c>
      <c r="I1383" t="s">
        <v>5251</v>
      </c>
    </row>
    <row r="1384" spans="1:9" x14ac:dyDescent="0.35">
      <c r="A1384" s="108" t="str">
        <f t="shared" si="42"/>
        <v>36</v>
      </c>
      <c r="B1384" s="105">
        <v>36</v>
      </c>
      <c r="C1384" s="105" t="s">
        <v>5221</v>
      </c>
      <c r="D1384" s="107" t="s">
        <v>1076</v>
      </c>
      <c r="E1384" s="106" t="s">
        <v>5252</v>
      </c>
      <c r="F1384" s="107" t="s">
        <v>5253</v>
      </c>
      <c r="G1384" s="106" t="s">
        <v>5252</v>
      </c>
      <c r="H1384" s="105" t="str">
        <f t="shared" si="43"/>
        <v>徳島県松茂町</v>
      </c>
      <c r="I1384" t="s">
        <v>5254</v>
      </c>
    </row>
    <row r="1385" spans="1:9" x14ac:dyDescent="0.35">
      <c r="A1385" s="108" t="str">
        <f t="shared" si="42"/>
        <v>36</v>
      </c>
      <c r="B1385" s="105">
        <v>36</v>
      </c>
      <c r="C1385" s="105" t="s">
        <v>5221</v>
      </c>
      <c r="D1385" s="107" t="s">
        <v>1080</v>
      </c>
      <c r="E1385" s="106" t="s">
        <v>5255</v>
      </c>
      <c r="F1385" s="107" t="s">
        <v>5256</v>
      </c>
      <c r="G1385" s="106" t="s">
        <v>5255</v>
      </c>
      <c r="H1385" s="105" t="str">
        <f t="shared" si="43"/>
        <v>徳島県北島町</v>
      </c>
      <c r="I1385" t="s">
        <v>5257</v>
      </c>
    </row>
    <row r="1386" spans="1:9" x14ac:dyDescent="0.35">
      <c r="A1386" s="108" t="str">
        <f t="shared" si="42"/>
        <v>36</v>
      </c>
      <c r="B1386" s="105">
        <v>36</v>
      </c>
      <c r="C1386" s="105" t="s">
        <v>5221</v>
      </c>
      <c r="D1386" s="107" t="s">
        <v>1084</v>
      </c>
      <c r="E1386" s="106" t="s">
        <v>5258</v>
      </c>
      <c r="F1386" s="107" t="s">
        <v>5259</v>
      </c>
      <c r="G1386" s="106" t="s">
        <v>5258</v>
      </c>
      <c r="H1386" s="105" t="str">
        <f t="shared" si="43"/>
        <v>徳島県藍住町</v>
      </c>
      <c r="I1386" t="s">
        <v>5260</v>
      </c>
    </row>
    <row r="1387" spans="1:9" x14ac:dyDescent="0.35">
      <c r="A1387" s="108" t="str">
        <f t="shared" si="42"/>
        <v>36</v>
      </c>
      <c r="B1387" s="105">
        <v>36</v>
      </c>
      <c r="C1387" s="105" t="s">
        <v>5221</v>
      </c>
      <c r="D1387" s="107" t="s">
        <v>1088</v>
      </c>
      <c r="E1387" s="106" t="s">
        <v>5261</v>
      </c>
      <c r="F1387" s="107" t="s">
        <v>5262</v>
      </c>
      <c r="G1387" s="106" t="s">
        <v>5261</v>
      </c>
      <c r="H1387" s="105" t="str">
        <f t="shared" si="43"/>
        <v>徳島県板野町</v>
      </c>
      <c r="I1387" t="s">
        <v>5263</v>
      </c>
    </row>
    <row r="1388" spans="1:9" x14ac:dyDescent="0.35">
      <c r="A1388" s="108" t="str">
        <f t="shared" si="42"/>
        <v>36</v>
      </c>
      <c r="B1388" s="105">
        <v>36</v>
      </c>
      <c r="C1388" s="105" t="s">
        <v>5221</v>
      </c>
      <c r="D1388" s="107" t="s">
        <v>1615</v>
      </c>
      <c r="E1388" s="106" t="s">
        <v>5264</v>
      </c>
      <c r="F1388" s="107" t="s">
        <v>5265</v>
      </c>
      <c r="G1388" s="106" t="s">
        <v>5264</v>
      </c>
      <c r="H1388" s="105" t="str">
        <f t="shared" si="43"/>
        <v>徳島県上板町</v>
      </c>
      <c r="I1388" t="s">
        <v>5266</v>
      </c>
    </row>
    <row r="1389" spans="1:9" x14ac:dyDescent="0.35">
      <c r="A1389" s="108" t="str">
        <f t="shared" si="42"/>
        <v>36</v>
      </c>
      <c r="B1389" s="105">
        <v>36</v>
      </c>
      <c r="C1389" s="105" t="s">
        <v>5221</v>
      </c>
      <c r="D1389" s="107" t="s">
        <v>1152</v>
      </c>
      <c r="E1389" s="106" t="s">
        <v>5267</v>
      </c>
      <c r="F1389" s="107" t="s">
        <v>5268</v>
      </c>
      <c r="G1389" s="106" t="s">
        <v>5267</v>
      </c>
      <c r="H1389" s="105" t="str">
        <f t="shared" si="43"/>
        <v>徳島県吉野川市</v>
      </c>
      <c r="I1389" t="s">
        <v>5269</v>
      </c>
    </row>
    <row r="1390" spans="1:9" x14ac:dyDescent="0.35">
      <c r="A1390" s="108" t="str">
        <f t="shared" si="42"/>
        <v>36</v>
      </c>
      <c r="B1390" s="105">
        <v>36</v>
      </c>
      <c r="C1390" s="105" t="s">
        <v>5221</v>
      </c>
      <c r="D1390" s="107" t="s">
        <v>2577</v>
      </c>
      <c r="E1390" s="106" t="s">
        <v>5270</v>
      </c>
      <c r="F1390" s="107" t="s">
        <v>5271</v>
      </c>
      <c r="G1390" s="106" t="s">
        <v>5270</v>
      </c>
      <c r="H1390" s="105" t="str">
        <f t="shared" si="43"/>
        <v>徳島県阿波市</v>
      </c>
      <c r="I1390" t="s">
        <v>5272</v>
      </c>
    </row>
    <row r="1391" spans="1:9" x14ac:dyDescent="0.35">
      <c r="A1391" s="108" t="str">
        <f t="shared" si="42"/>
        <v>36</v>
      </c>
      <c r="B1391" s="105">
        <v>36</v>
      </c>
      <c r="C1391" s="105" t="s">
        <v>5221</v>
      </c>
      <c r="D1391" s="107" t="s">
        <v>1156</v>
      </c>
      <c r="E1391" s="106" t="s">
        <v>5273</v>
      </c>
      <c r="F1391" s="107" t="s">
        <v>5274</v>
      </c>
      <c r="G1391" s="106" t="s">
        <v>5273</v>
      </c>
      <c r="H1391" s="105" t="str">
        <f t="shared" si="43"/>
        <v>徳島県美馬市</v>
      </c>
      <c r="I1391" t="s">
        <v>5275</v>
      </c>
    </row>
    <row r="1392" spans="1:9" x14ac:dyDescent="0.35">
      <c r="A1392" s="108" t="str">
        <f t="shared" si="42"/>
        <v>36</v>
      </c>
      <c r="B1392" s="105">
        <v>36</v>
      </c>
      <c r="C1392" s="105" t="s">
        <v>5221</v>
      </c>
      <c r="D1392" s="107" t="s">
        <v>1160</v>
      </c>
      <c r="E1392" s="106" t="s">
        <v>5276</v>
      </c>
      <c r="F1392" s="107" t="s">
        <v>5277</v>
      </c>
      <c r="G1392" s="106" t="s">
        <v>5276</v>
      </c>
      <c r="H1392" s="105" t="str">
        <f t="shared" si="43"/>
        <v>徳島県三好市</v>
      </c>
      <c r="I1392" t="s">
        <v>5278</v>
      </c>
    </row>
    <row r="1393" spans="1:9" x14ac:dyDescent="0.35">
      <c r="A1393" s="108" t="str">
        <f t="shared" si="42"/>
        <v>36</v>
      </c>
      <c r="B1393" s="105">
        <v>36</v>
      </c>
      <c r="C1393" s="105" t="s">
        <v>5221</v>
      </c>
      <c r="D1393" s="107" t="s">
        <v>2762</v>
      </c>
      <c r="E1393" s="106" t="s">
        <v>5279</v>
      </c>
      <c r="F1393" s="107" t="s">
        <v>5280</v>
      </c>
      <c r="G1393" s="106" t="s">
        <v>5279</v>
      </c>
      <c r="H1393" s="105" t="str">
        <f t="shared" si="43"/>
        <v>徳島県つるぎ町</v>
      </c>
      <c r="I1393" t="s">
        <v>5281</v>
      </c>
    </row>
    <row r="1394" spans="1:9" x14ac:dyDescent="0.35">
      <c r="A1394" s="108" t="str">
        <f t="shared" si="42"/>
        <v>36</v>
      </c>
      <c r="B1394" s="105">
        <v>36</v>
      </c>
      <c r="C1394" s="105" t="s">
        <v>5221</v>
      </c>
      <c r="D1394" s="107" t="s">
        <v>1184</v>
      </c>
      <c r="E1394" s="106" t="s">
        <v>5282</v>
      </c>
      <c r="F1394" s="107" t="s">
        <v>5283</v>
      </c>
      <c r="G1394" s="106" t="s">
        <v>5282</v>
      </c>
      <c r="H1394" s="105" t="str">
        <f t="shared" si="43"/>
        <v>徳島県那賀町</v>
      </c>
      <c r="I1394" t="s">
        <v>5284</v>
      </c>
    </row>
    <row r="1395" spans="1:9" x14ac:dyDescent="0.35">
      <c r="A1395" s="108" t="str">
        <f t="shared" si="42"/>
        <v>36</v>
      </c>
      <c r="B1395" s="105">
        <v>36</v>
      </c>
      <c r="C1395" s="105" t="s">
        <v>5221</v>
      </c>
      <c r="D1395" s="107" t="s">
        <v>1678</v>
      </c>
      <c r="E1395" s="106" t="s">
        <v>5285</v>
      </c>
      <c r="F1395" s="107" t="s">
        <v>5286</v>
      </c>
      <c r="G1395" s="106" t="s">
        <v>5285</v>
      </c>
      <c r="H1395" s="105" t="str">
        <f t="shared" si="43"/>
        <v>徳島県東みよし町</v>
      </c>
      <c r="I1395" t="s">
        <v>5287</v>
      </c>
    </row>
    <row r="1396" spans="1:9" x14ac:dyDescent="0.35">
      <c r="A1396" s="108" t="str">
        <f t="shared" si="42"/>
        <v>36</v>
      </c>
      <c r="B1396" s="105">
        <v>36</v>
      </c>
      <c r="C1396" s="105" t="s">
        <v>5221</v>
      </c>
      <c r="D1396" s="107" t="s">
        <v>1188</v>
      </c>
      <c r="E1396" s="106" t="s">
        <v>5288</v>
      </c>
      <c r="F1396" s="107" t="s">
        <v>5289</v>
      </c>
      <c r="G1396" s="106" t="s">
        <v>5288</v>
      </c>
      <c r="H1396" s="105" t="str">
        <f t="shared" si="43"/>
        <v>徳島県美波町</v>
      </c>
      <c r="I1396" t="s">
        <v>5290</v>
      </c>
    </row>
    <row r="1397" spans="1:9" x14ac:dyDescent="0.35">
      <c r="A1397" s="108" t="str">
        <f t="shared" si="42"/>
        <v>36</v>
      </c>
      <c r="B1397" s="105">
        <v>36</v>
      </c>
      <c r="C1397" s="105" t="s">
        <v>5221</v>
      </c>
      <c r="D1397" s="107" t="s">
        <v>1192</v>
      </c>
      <c r="E1397" s="106" t="s">
        <v>5291</v>
      </c>
      <c r="F1397" s="107" t="s">
        <v>5292</v>
      </c>
      <c r="G1397" s="106" t="s">
        <v>5291</v>
      </c>
      <c r="H1397" s="105" t="str">
        <f t="shared" si="43"/>
        <v>徳島県海陽町</v>
      </c>
      <c r="I1397" t="s">
        <v>5293</v>
      </c>
    </row>
    <row r="1398" spans="1:9" x14ac:dyDescent="0.35">
      <c r="A1398" s="108" t="str">
        <f t="shared" si="42"/>
        <v>37</v>
      </c>
      <c r="B1398" s="105">
        <v>37</v>
      </c>
      <c r="C1398" s="105" t="s">
        <v>5294</v>
      </c>
      <c r="D1398" s="107" t="s">
        <v>988</v>
      </c>
      <c r="E1398" s="106" t="s">
        <v>5295</v>
      </c>
      <c r="F1398" s="107" t="s">
        <v>5296</v>
      </c>
      <c r="G1398" s="106" t="s">
        <v>5295</v>
      </c>
      <c r="H1398" s="105" t="str">
        <f t="shared" si="43"/>
        <v>香川県高松市</v>
      </c>
      <c r="I1398" t="s">
        <v>5297</v>
      </c>
    </row>
    <row r="1399" spans="1:9" x14ac:dyDescent="0.35">
      <c r="A1399" s="108" t="str">
        <f t="shared" si="42"/>
        <v>37</v>
      </c>
      <c r="B1399" s="105">
        <v>37</v>
      </c>
      <c r="C1399" s="105" t="s">
        <v>5294</v>
      </c>
      <c r="D1399" s="107" t="s">
        <v>992</v>
      </c>
      <c r="E1399" s="106" t="s">
        <v>5298</v>
      </c>
      <c r="F1399" s="107" t="s">
        <v>5299</v>
      </c>
      <c r="G1399" s="106" t="s">
        <v>5298</v>
      </c>
      <c r="H1399" s="105" t="str">
        <f t="shared" si="43"/>
        <v>香川県丸亀市</v>
      </c>
      <c r="I1399" t="s">
        <v>5300</v>
      </c>
    </row>
    <row r="1400" spans="1:9" x14ac:dyDescent="0.35">
      <c r="A1400" s="108" t="str">
        <f t="shared" si="42"/>
        <v>37</v>
      </c>
      <c r="B1400" s="105">
        <v>37</v>
      </c>
      <c r="C1400" s="105" t="s">
        <v>5294</v>
      </c>
      <c r="D1400" s="107" t="s">
        <v>996</v>
      </c>
      <c r="E1400" s="106" t="s">
        <v>5301</v>
      </c>
      <c r="F1400" s="107" t="s">
        <v>5302</v>
      </c>
      <c r="G1400" s="106" t="s">
        <v>5301</v>
      </c>
      <c r="H1400" s="105" t="str">
        <f t="shared" si="43"/>
        <v>香川県坂出市</v>
      </c>
      <c r="I1400" t="s">
        <v>5303</v>
      </c>
    </row>
    <row r="1401" spans="1:9" x14ac:dyDescent="0.35">
      <c r="A1401" s="108" t="str">
        <f t="shared" si="42"/>
        <v>37</v>
      </c>
      <c r="B1401" s="105">
        <v>37</v>
      </c>
      <c r="C1401" s="105" t="s">
        <v>5294</v>
      </c>
      <c r="D1401" s="107" t="s">
        <v>1000</v>
      </c>
      <c r="E1401" s="106" t="s">
        <v>5304</v>
      </c>
      <c r="F1401" s="107" t="s">
        <v>5305</v>
      </c>
      <c r="G1401" s="106" t="s">
        <v>5304</v>
      </c>
      <c r="H1401" s="105" t="str">
        <f t="shared" si="43"/>
        <v>香川県善通寺市</v>
      </c>
      <c r="I1401" t="s">
        <v>5306</v>
      </c>
    </row>
    <row r="1402" spans="1:9" x14ac:dyDescent="0.35">
      <c r="A1402" s="108" t="str">
        <f t="shared" si="42"/>
        <v>37</v>
      </c>
      <c r="B1402" s="105">
        <v>37</v>
      </c>
      <c r="C1402" s="105" t="s">
        <v>5294</v>
      </c>
      <c r="D1402" s="107" t="s">
        <v>1004</v>
      </c>
      <c r="E1402" s="106" t="s">
        <v>5307</v>
      </c>
      <c r="F1402" s="107" t="s">
        <v>5308</v>
      </c>
      <c r="G1402" s="106" t="s">
        <v>5307</v>
      </c>
      <c r="H1402" s="105" t="str">
        <f t="shared" si="43"/>
        <v>香川県観音寺市</v>
      </c>
      <c r="I1402" t="s">
        <v>5309</v>
      </c>
    </row>
    <row r="1403" spans="1:9" x14ac:dyDescent="0.35">
      <c r="A1403" s="108" t="str">
        <f t="shared" si="42"/>
        <v>37</v>
      </c>
      <c r="B1403" s="105">
        <v>37</v>
      </c>
      <c r="C1403" s="105" t="s">
        <v>5294</v>
      </c>
      <c r="D1403" s="107" t="s">
        <v>1044</v>
      </c>
      <c r="E1403" s="106" t="s">
        <v>5310</v>
      </c>
      <c r="F1403" s="107" t="s">
        <v>5311</v>
      </c>
      <c r="G1403" s="106" t="s">
        <v>5310</v>
      </c>
      <c r="H1403" s="105" t="str">
        <f t="shared" si="43"/>
        <v>香川県土庄町</v>
      </c>
      <c r="I1403" t="s">
        <v>5312</v>
      </c>
    </row>
    <row r="1404" spans="1:9" x14ac:dyDescent="0.35">
      <c r="A1404" s="108" t="str">
        <f t="shared" si="42"/>
        <v>37</v>
      </c>
      <c r="B1404" s="105">
        <v>37</v>
      </c>
      <c r="C1404" s="105" t="s">
        <v>5294</v>
      </c>
      <c r="D1404" s="107" t="s">
        <v>1052</v>
      </c>
      <c r="E1404" s="106" t="s">
        <v>5313</v>
      </c>
      <c r="F1404" s="107" t="s">
        <v>5314</v>
      </c>
      <c r="G1404" s="106" t="s">
        <v>5313</v>
      </c>
      <c r="H1404" s="105" t="str">
        <f t="shared" si="43"/>
        <v>香川県三木町</v>
      </c>
      <c r="I1404" t="s">
        <v>5315</v>
      </c>
    </row>
    <row r="1405" spans="1:9" x14ac:dyDescent="0.35">
      <c r="A1405" s="108" t="str">
        <f t="shared" si="42"/>
        <v>37</v>
      </c>
      <c r="B1405" s="105">
        <v>37</v>
      </c>
      <c r="C1405" s="105" t="s">
        <v>5294</v>
      </c>
      <c r="D1405" s="107" t="s">
        <v>1080</v>
      </c>
      <c r="E1405" s="106" t="s">
        <v>5316</v>
      </c>
      <c r="F1405" s="107" t="s">
        <v>5317</v>
      </c>
      <c r="G1405" s="106" t="s">
        <v>5316</v>
      </c>
      <c r="H1405" s="105" t="str">
        <f t="shared" si="43"/>
        <v>香川県直島町</v>
      </c>
      <c r="I1405" t="s">
        <v>5318</v>
      </c>
    </row>
    <row r="1406" spans="1:9" x14ac:dyDescent="0.35">
      <c r="A1406" s="108" t="str">
        <f t="shared" si="42"/>
        <v>37</v>
      </c>
      <c r="B1406" s="105">
        <v>37</v>
      </c>
      <c r="C1406" s="105" t="s">
        <v>5294</v>
      </c>
      <c r="D1406" s="107" t="s">
        <v>1096</v>
      </c>
      <c r="E1406" s="106" t="s">
        <v>5319</v>
      </c>
      <c r="F1406" s="107" t="s">
        <v>5320</v>
      </c>
      <c r="G1406" s="106" t="s">
        <v>5319</v>
      </c>
      <c r="H1406" s="105" t="str">
        <f t="shared" si="43"/>
        <v>香川県宇多津町</v>
      </c>
      <c r="I1406" t="s">
        <v>5321</v>
      </c>
    </row>
    <row r="1407" spans="1:9" x14ac:dyDescent="0.35">
      <c r="A1407" s="108" t="str">
        <f t="shared" si="42"/>
        <v>37</v>
      </c>
      <c r="B1407" s="105">
        <v>37</v>
      </c>
      <c r="C1407" s="105" t="s">
        <v>5294</v>
      </c>
      <c r="D1407" s="107" t="s">
        <v>1619</v>
      </c>
      <c r="E1407" s="106" t="s">
        <v>5322</v>
      </c>
      <c r="F1407" s="107" t="s">
        <v>5323</v>
      </c>
      <c r="G1407" s="106" t="s">
        <v>5322</v>
      </c>
      <c r="H1407" s="105" t="str">
        <f t="shared" si="43"/>
        <v>香川県琴平町</v>
      </c>
      <c r="I1407" t="s">
        <v>5324</v>
      </c>
    </row>
    <row r="1408" spans="1:9" x14ac:dyDescent="0.35">
      <c r="A1408" s="108" t="str">
        <f t="shared" si="42"/>
        <v>37</v>
      </c>
      <c r="B1408" s="105">
        <v>37</v>
      </c>
      <c r="C1408" s="105" t="s">
        <v>5294</v>
      </c>
      <c r="D1408" s="107" t="s">
        <v>1108</v>
      </c>
      <c r="E1408" s="106" t="s">
        <v>5325</v>
      </c>
      <c r="F1408" s="107" t="s">
        <v>5326</v>
      </c>
      <c r="G1408" s="106" t="s">
        <v>5325</v>
      </c>
      <c r="H1408" s="105" t="str">
        <f t="shared" si="43"/>
        <v>香川県多度津町</v>
      </c>
      <c r="I1408" t="s">
        <v>5327</v>
      </c>
    </row>
    <row r="1409" spans="1:9" x14ac:dyDescent="0.35">
      <c r="A1409" s="108" t="str">
        <f t="shared" si="42"/>
        <v>37</v>
      </c>
      <c r="B1409" s="105">
        <v>37</v>
      </c>
      <c r="C1409" s="105" t="s">
        <v>5294</v>
      </c>
      <c r="D1409" s="107" t="s">
        <v>1641</v>
      </c>
      <c r="E1409" s="106" t="s">
        <v>5328</v>
      </c>
      <c r="F1409" s="107" t="s">
        <v>5329</v>
      </c>
      <c r="G1409" s="106" t="s">
        <v>5328</v>
      </c>
      <c r="H1409" s="105" t="str">
        <f t="shared" si="43"/>
        <v>香川県さぬき市</v>
      </c>
      <c r="I1409" t="s">
        <v>5330</v>
      </c>
    </row>
    <row r="1410" spans="1:9" x14ac:dyDescent="0.35">
      <c r="A1410" s="108" t="str">
        <f t="shared" ref="A1410:A1473" si="44">MID(B1410+100,2,2)</f>
        <v>37</v>
      </c>
      <c r="B1410" s="105">
        <v>37</v>
      </c>
      <c r="C1410" s="105" t="s">
        <v>5294</v>
      </c>
      <c r="D1410" s="107" t="s">
        <v>1148</v>
      </c>
      <c r="E1410" s="106" t="s">
        <v>5331</v>
      </c>
      <c r="F1410" s="107" t="s">
        <v>5332</v>
      </c>
      <c r="G1410" s="106" t="s">
        <v>5331</v>
      </c>
      <c r="H1410" s="105" t="str">
        <f t="shared" ref="H1410:H1473" si="45">C1410&amp;E1410</f>
        <v>香川県東かがわ市</v>
      </c>
      <c r="I1410" t="s">
        <v>5333</v>
      </c>
    </row>
    <row r="1411" spans="1:9" x14ac:dyDescent="0.35">
      <c r="A1411" s="108" t="str">
        <f t="shared" si="44"/>
        <v>37</v>
      </c>
      <c r="B1411" s="105">
        <v>37</v>
      </c>
      <c r="C1411" s="105" t="s">
        <v>5294</v>
      </c>
      <c r="D1411" s="107" t="s">
        <v>1645</v>
      </c>
      <c r="E1411" s="106" t="s">
        <v>5334</v>
      </c>
      <c r="F1411" s="107" t="s">
        <v>5335</v>
      </c>
      <c r="G1411" s="106" t="s">
        <v>5334</v>
      </c>
      <c r="H1411" s="105" t="str">
        <f t="shared" si="45"/>
        <v>香川県三豊市</v>
      </c>
      <c r="I1411" t="s">
        <v>5336</v>
      </c>
    </row>
    <row r="1412" spans="1:9" x14ac:dyDescent="0.35">
      <c r="A1412" s="108" t="str">
        <f t="shared" si="44"/>
        <v>37</v>
      </c>
      <c r="B1412" s="105">
        <v>37</v>
      </c>
      <c r="C1412" s="105" t="s">
        <v>5294</v>
      </c>
      <c r="D1412" s="107" t="s">
        <v>1775</v>
      </c>
      <c r="E1412" s="106" t="s">
        <v>5337</v>
      </c>
      <c r="F1412" s="107" t="s">
        <v>5338</v>
      </c>
      <c r="G1412" s="106" t="s">
        <v>5337</v>
      </c>
      <c r="H1412" s="105" t="str">
        <f t="shared" si="45"/>
        <v>香川県まんのう町</v>
      </c>
      <c r="I1412" t="s">
        <v>5339</v>
      </c>
    </row>
    <row r="1413" spans="1:9" x14ac:dyDescent="0.35">
      <c r="A1413" s="108" t="str">
        <f t="shared" si="44"/>
        <v>37</v>
      </c>
      <c r="B1413" s="105">
        <v>37</v>
      </c>
      <c r="C1413" s="105" t="s">
        <v>5294</v>
      </c>
      <c r="D1413" s="107" t="s">
        <v>1779</v>
      </c>
      <c r="E1413" s="106" t="s">
        <v>5340</v>
      </c>
      <c r="F1413" s="107" t="s">
        <v>5341</v>
      </c>
      <c r="G1413" s="106" t="s">
        <v>5340</v>
      </c>
      <c r="H1413" s="105" t="str">
        <f t="shared" si="45"/>
        <v>香川県小豆島町</v>
      </c>
      <c r="I1413" t="s">
        <v>5342</v>
      </c>
    </row>
    <row r="1414" spans="1:9" x14ac:dyDescent="0.35">
      <c r="A1414" s="108" t="str">
        <f t="shared" si="44"/>
        <v>37</v>
      </c>
      <c r="B1414" s="105">
        <v>37</v>
      </c>
      <c r="C1414" s="105" t="s">
        <v>5294</v>
      </c>
      <c r="D1414" s="107" t="s">
        <v>1649</v>
      </c>
      <c r="E1414" s="106" t="s">
        <v>5343</v>
      </c>
      <c r="F1414" s="107" t="s">
        <v>5344</v>
      </c>
      <c r="G1414" s="106" t="s">
        <v>5343</v>
      </c>
      <c r="H1414" s="105" t="str">
        <f t="shared" si="45"/>
        <v>香川県綾川町</v>
      </c>
      <c r="I1414" t="s">
        <v>5345</v>
      </c>
    </row>
    <row r="1415" spans="1:9" x14ac:dyDescent="0.35">
      <c r="A1415" s="108" t="str">
        <f t="shared" si="44"/>
        <v>38</v>
      </c>
      <c r="B1415" s="105">
        <v>38</v>
      </c>
      <c r="C1415" s="105" t="s">
        <v>5346</v>
      </c>
      <c r="D1415" s="107" t="s">
        <v>988</v>
      </c>
      <c r="E1415" s="106" t="s">
        <v>5347</v>
      </c>
      <c r="F1415" s="107" t="s">
        <v>5348</v>
      </c>
      <c r="G1415" s="106" t="s">
        <v>5347</v>
      </c>
      <c r="H1415" s="105" t="str">
        <f t="shared" si="45"/>
        <v>愛媛県松山市</v>
      </c>
      <c r="I1415" t="s">
        <v>5349</v>
      </c>
    </row>
    <row r="1416" spans="1:9" x14ac:dyDescent="0.35">
      <c r="A1416" s="108" t="str">
        <f t="shared" si="44"/>
        <v>38</v>
      </c>
      <c r="B1416" s="105">
        <v>38</v>
      </c>
      <c r="C1416" s="105" t="s">
        <v>5346</v>
      </c>
      <c r="D1416" s="107" t="s">
        <v>992</v>
      </c>
      <c r="E1416" s="106" t="s">
        <v>5350</v>
      </c>
      <c r="F1416" s="107" t="s">
        <v>5351</v>
      </c>
      <c r="G1416" s="106" t="s">
        <v>5350</v>
      </c>
      <c r="H1416" s="105" t="str">
        <f t="shared" si="45"/>
        <v>愛媛県今治市</v>
      </c>
      <c r="I1416" t="s">
        <v>5352</v>
      </c>
    </row>
    <row r="1417" spans="1:9" x14ac:dyDescent="0.35">
      <c r="A1417" s="108" t="str">
        <f t="shared" si="44"/>
        <v>38</v>
      </c>
      <c r="B1417" s="105">
        <v>38</v>
      </c>
      <c r="C1417" s="105" t="s">
        <v>5346</v>
      </c>
      <c r="D1417" s="107" t="s">
        <v>996</v>
      </c>
      <c r="E1417" s="106" t="s">
        <v>5353</v>
      </c>
      <c r="F1417" s="107" t="s">
        <v>5354</v>
      </c>
      <c r="G1417" s="106" t="s">
        <v>5353</v>
      </c>
      <c r="H1417" s="105" t="str">
        <f t="shared" si="45"/>
        <v>愛媛県宇和島市</v>
      </c>
      <c r="I1417" t="s">
        <v>5355</v>
      </c>
    </row>
    <row r="1418" spans="1:9" x14ac:dyDescent="0.35">
      <c r="A1418" s="108" t="str">
        <f t="shared" si="44"/>
        <v>38</v>
      </c>
      <c r="B1418" s="105">
        <v>38</v>
      </c>
      <c r="C1418" s="105" t="s">
        <v>5346</v>
      </c>
      <c r="D1418" s="107" t="s">
        <v>1000</v>
      </c>
      <c r="E1418" s="106" t="s">
        <v>5356</v>
      </c>
      <c r="F1418" s="107" t="s">
        <v>5357</v>
      </c>
      <c r="G1418" s="106" t="s">
        <v>5356</v>
      </c>
      <c r="H1418" s="105" t="str">
        <f t="shared" si="45"/>
        <v>愛媛県八幡浜市</v>
      </c>
      <c r="I1418" t="s">
        <v>5358</v>
      </c>
    </row>
    <row r="1419" spans="1:9" x14ac:dyDescent="0.35">
      <c r="A1419" s="108" t="str">
        <f t="shared" si="44"/>
        <v>38</v>
      </c>
      <c r="B1419" s="105">
        <v>38</v>
      </c>
      <c r="C1419" s="105" t="s">
        <v>5346</v>
      </c>
      <c r="D1419" s="107" t="s">
        <v>1004</v>
      </c>
      <c r="E1419" s="106" t="s">
        <v>5359</v>
      </c>
      <c r="F1419" s="107" t="s">
        <v>5360</v>
      </c>
      <c r="G1419" s="106" t="s">
        <v>5359</v>
      </c>
      <c r="H1419" s="105" t="str">
        <f t="shared" si="45"/>
        <v>愛媛県新居浜市</v>
      </c>
      <c r="I1419" t="s">
        <v>5361</v>
      </c>
    </row>
    <row r="1420" spans="1:9" x14ac:dyDescent="0.35">
      <c r="A1420" s="108" t="str">
        <f t="shared" si="44"/>
        <v>38</v>
      </c>
      <c r="B1420" s="105">
        <v>38</v>
      </c>
      <c r="C1420" s="105" t="s">
        <v>5346</v>
      </c>
      <c r="D1420" s="107" t="s">
        <v>1008</v>
      </c>
      <c r="E1420" s="106" t="s">
        <v>5362</v>
      </c>
      <c r="F1420" s="107" t="s">
        <v>5363</v>
      </c>
      <c r="G1420" s="106" t="s">
        <v>5362</v>
      </c>
      <c r="H1420" s="105" t="str">
        <f t="shared" si="45"/>
        <v>愛媛県西条市</v>
      </c>
      <c r="I1420" t="s">
        <v>5364</v>
      </c>
    </row>
    <row r="1421" spans="1:9" x14ac:dyDescent="0.35">
      <c r="A1421" s="108" t="str">
        <f t="shared" si="44"/>
        <v>38</v>
      </c>
      <c r="B1421" s="105">
        <v>38</v>
      </c>
      <c r="C1421" s="105" t="s">
        <v>5346</v>
      </c>
      <c r="D1421" s="107" t="s">
        <v>1012</v>
      </c>
      <c r="E1421" s="106" t="s">
        <v>5365</v>
      </c>
      <c r="F1421" s="107" t="s">
        <v>5366</v>
      </c>
      <c r="G1421" s="106" t="s">
        <v>5365</v>
      </c>
      <c r="H1421" s="105" t="str">
        <f t="shared" si="45"/>
        <v>愛媛県大洲市</v>
      </c>
      <c r="I1421" t="s">
        <v>5367</v>
      </c>
    </row>
    <row r="1422" spans="1:9" x14ac:dyDescent="0.35">
      <c r="A1422" s="108" t="str">
        <f t="shared" si="44"/>
        <v>38</v>
      </c>
      <c r="B1422" s="105">
        <v>38</v>
      </c>
      <c r="C1422" s="105" t="s">
        <v>5346</v>
      </c>
      <c r="D1422" s="107" t="s">
        <v>1020</v>
      </c>
      <c r="E1422" s="106" t="s">
        <v>5368</v>
      </c>
      <c r="F1422" s="107" t="s">
        <v>5369</v>
      </c>
      <c r="G1422" s="106" t="s">
        <v>5368</v>
      </c>
      <c r="H1422" s="105" t="str">
        <f t="shared" si="45"/>
        <v>愛媛県四国中央市</v>
      </c>
      <c r="I1422" t="s">
        <v>5370</v>
      </c>
    </row>
    <row r="1423" spans="1:9" x14ac:dyDescent="0.35">
      <c r="A1423" s="108" t="str">
        <f t="shared" si="44"/>
        <v>38</v>
      </c>
      <c r="B1423" s="105">
        <v>38</v>
      </c>
      <c r="C1423" s="105" t="s">
        <v>5346</v>
      </c>
      <c r="D1423" s="107" t="s">
        <v>1024</v>
      </c>
      <c r="E1423" s="106" t="s">
        <v>5371</v>
      </c>
      <c r="F1423" s="107" t="s">
        <v>5372</v>
      </c>
      <c r="G1423" s="106" t="s">
        <v>5371</v>
      </c>
      <c r="H1423" s="105" t="str">
        <f t="shared" si="45"/>
        <v>愛媛県伊予市</v>
      </c>
      <c r="I1423" t="s">
        <v>5373</v>
      </c>
    </row>
    <row r="1424" spans="1:9" x14ac:dyDescent="0.35">
      <c r="A1424" s="108" t="str">
        <f t="shared" si="44"/>
        <v>38</v>
      </c>
      <c r="B1424" s="105">
        <v>38</v>
      </c>
      <c r="C1424" s="105" t="s">
        <v>5346</v>
      </c>
      <c r="D1424" s="107" t="s">
        <v>1615</v>
      </c>
      <c r="E1424" s="106" t="s">
        <v>5374</v>
      </c>
      <c r="F1424" s="107" t="s">
        <v>5375</v>
      </c>
      <c r="G1424" s="106" t="s">
        <v>5374</v>
      </c>
      <c r="H1424" s="105" t="str">
        <f t="shared" si="45"/>
        <v>愛媛県上島町</v>
      </c>
      <c r="I1424" t="s">
        <v>5376</v>
      </c>
    </row>
    <row r="1425" spans="1:9" x14ac:dyDescent="0.35">
      <c r="A1425" s="108" t="str">
        <f t="shared" si="44"/>
        <v>38</v>
      </c>
      <c r="B1425" s="105">
        <v>38</v>
      </c>
      <c r="C1425" s="105" t="s">
        <v>5346</v>
      </c>
      <c r="D1425" s="107" t="s">
        <v>1108</v>
      </c>
      <c r="E1425" s="106" t="s">
        <v>5377</v>
      </c>
      <c r="F1425" s="107" t="s">
        <v>5378</v>
      </c>
      <c r="G1425" s="106" t="s">
        <v>5377</v>
      </c>
      <c r="H1425" s="105" t="str">
        <f t="shared" si="45"/>
        <v>愛媛県東温市</v>
      </c>
      <c r="I1425" t="s">
        <v>5379</v>
      </c>
    </row>
    <row r="1426" spans="1:9" x14ac:dyDescent="0.35">
      <c r="A1426" s="108" t="str">
        <f t="shared" si="44"/>
        <v>38</v>
      </c>
      <c r="B1426" s="105">
        <v>38</v>
      </c>
      <c r="C1426" s="105" t="s">
        <v>5346</v>
      </c>
      <c r="D1426" s="107" t="s">
        <v>1120</v>
      </c>
      <c r="E1426" s="106" t="s">
        <v>5380</v>
      </c>
      <c r="F1426" s="107" t="s">
        <v>5381</v>
      </c>
      <c r="G1426" s="106" t="s">
        <v>5380</v>
      </c>
      <c r="H1426" s="105" t="str">
        <f t="shared" si="45"/>
        <v>愛媛県久万高原町</v>
      </c>
      <c r="I1426" t="s">
        <v>5382</v>
      </c>
    </row>
    <row r="1427" spans="1:9" x14ac:dyDescent="0.35">
      <c r="A1427" s="108" t="str">
        <f t="shared" si="44"/>
        <v>38</v>
      </c>
      <c r="B1427" s="105">
        <v>38</v>
      </c>
      <c r="C1427" s="105" t="s">
        <v>5346</v>
      </c>
      <c r="D1427" s="107" t="s">
        <v>1132</v>
      </c>
      <c r="E1427" s="106" t="s">
        <v>1129</v>
      </c>
      <c r="F1427" s="107" t="s">
        <v>5383</v>
      </c>
      <c r="G1427" s="106" t="s">
        <v>1129</v>
      </c>
      <c r="H1427" s="105" t="str">
        <f t="shared" si="45"/>
        <v>愛媛県松前町</v>
      </c>
      <c r="I1427" t="s">
        <v>5384</v>
      </c>
    </row>
    <row r="1428" spans="1:9" x14ac:dyDescent="0.35">
      <c r="A1428" s="108" t="str">
        <f t="shared" si="44"/>
        <v>38</v>
      </c>
      <c r="B1428" s="105">
        <v>38</v>
      </c>
      <c r="C1428" s="105" t="s">
        <v>5346</v>
      </c>
      <c r="D1428" s="107" t="s">
        <v>1136</v>
      </c>
      <c r="E1428" s="106" t="s">
        <v>5385</v>
      </c>
      <c r="F1428" s="107" t="s">
        <v>5386</v>
      </c>
      <c r="G1428" s="106" t="s">
        <v>5385</v>
      </c>
      <c r="H1428" s="105" t="str">
        <f t="shared" si="45"/>
        <v>愛媛県砥部町</v>
      </c>
      <c r="I1428" t="s">
        <v>5387</v>
      </c>
    </row>
    <row r="1429" spans="1:9" x14ac:dyDescent="0.35">
      <c r="A1429" s="108" t="str">
        <f t="shared" si="44"/>
        <v>38</v>
      </c>
      <c r="B1429" s="105">
        <v>38</v>
      </c>
      <c r="C1429" s="105" t="s">
        <v>5346</v>
      </c>
      <c r="D1429" s="107" t="s">
        <v>1645</v>
      </c>
      <c r="E1429" s="106" t="s">
        <v>5388</v>
      </c>
      <c r="F1429" s="107" t="s">
        <v>5389</v>
      </c>
      <c r="G1429" s="106" t="s">
        <v>5388</v>
      </c>
      <c r="H1429" s="105" t="str">
        <f t="shared" si="45"/>
        <v>愛媛県内子町</v>
      </c>
      <c r="I1429" t="s">
        <v>5390</v>
      </c>
    </row>
    <row r="1430" spans="1:9" x14ac:dyDescent="0.35">
      <c r="A1430" s="108" t="str">
        <f t="shared" si="44"/>
        <v>38</v>
      </c>
      <c r="B1430" s="105">
        <v>38</v>
      </c>
      <c r="C1430" s="105" t="s">
        <v>5346</v>
      </c>
      <c r="D1430" s="107" t="s">
        <v>2577</v>
      </c>
      <c r="E1430" s="106" t="s">
        <v>5391</v>
      </c>
      <c r="F1430" s="107" t="s">
        <v>5392</v>
      </c>
      <c r="G1430" s="106" t="s">
        <v>5391</v>
      </c>
      <c r="H1430" s="105" t="str">
        <f t="shared" si="45"/>
        <v>愛媛県伊方町</v>
      </c>
      <c r="I1430" t="s">
        <v>5393</v>
      </c>
    </row>
    <row r="1431" spans="1:9" x14ac:dyDescent="0.35">
      <c r="A1431" s="108" t="str">
        <f t="shared" si="44"/>
        <v>38</v>
      </c>
      <c r="B1431" s="105">
        <v>38</v>
      </c>
      <c r="C1431" s="105" t="s">
        <v>5346</v>
      </c>
      <c r="D1431" s="107" t="s">
        <v>1172</v>
      </c>
      <c r="E1431" s="106" t="s">
        <v>5394</v>
      </c>
      <c r="F1431" s="107" t="s">
        <v>5395</v>
      </c>
      <c r="G1431" s="106" t="s">
        <v>5394</v>
      </c>
      <c r="H1431" s="105" t="str">
        <f t="shared" si="45"/>
        <v>愛媛県西予市</v>
      </c>
      <c r="I1431" t="s">
        <v>5396</v>
      </c>
    </row>
    <row r="1432" spans="1:9" x14ac:dyDescent="0.35">
      <c r="A1432" s="108" t="str">
        <f t="shared" si="44"/>
        <v>38</v>
      </c>
      <c r="B1432" s="105">
        <v>38</v>
      </c>
      <c r="C1432" s="105" t="s">
        <v>5346</v>
      </c>
      <c r="D1432" s="107" t="s">
        <v>1184</v>
      </c>
      <c r="E1432" s="106" t="s">
        <v>5397</v>
      </c>
      <c r="F1432" s="107" t="s">
        <v>5398</v>
      </c>
      <c r="G1432" s="106" t="s">
        <v>5397</v>
      </c>
      <c r="H1432" s="105" t="str">
        <f t="shared" si="45"/>
        <v>愛媛県鬼北町</v>
      </c>
      <c r="I1432" t="s">
        <v>5399</v>
      </c>
    </row>
    <row r="1433" spans="1:9" x14ac:dyDescent="0.35">
      <c r="A1433" s="108" t="str">
        <f t="shared" si="44"/>
        <v>38</v>
      </c>
      <c r="B1433" s="105">
        <v>38</v>
      </c>
      <c r="C1433" s="105" t="s">
        <v>5346</v>
      </c>
      <c r="D1433" s="107" t="s">
        <v>1678</v>
      </c>
      <c r="E1433" s="106" t="s">
        <v>5400</v>
      </c>
      <c r="F1433" s="107" t="s">
        <v>5401</v>
      </c>
      <c r="G1433" s="106" t="s">
        <v>5400</v>
      </c>
      <c r="H1433" s="105" t="str">
        <f t="shared" si="45"/>
        <v>愛媛県松野町</v>
      </c>
      <c r="I1433" t="s">
        <v>5402</v>
      </c>
    </row>
    <row r="1434" spans="1:9" x14ac:dyDescent="0.35">
      <c r="A1434" s="108" t="str">
        <f t="shared" si="44"/>
        <v>38</v>
      </c>
      <c r="B1434" s="105">
        <v>38</v>
      </c>
      <c r="C1434" s="105" t="s">
        <v>5346</v>
      </c>
      <c r="D1434" s="107" t="s">
        <v>2224</v>
      </c>
      <c r="E1434" s="106" t="s">
        <v>5403</v>
      </c>
      <c r="F1434" s="107" t="s">
        <v>5404</v>
      </c>
      <c r="G1434" s="106" t="s">
        <v>5403</v>
      </c>
      <c r="H1434" s="105" t="str">
        <f t="shared" si="45"/>
        <v>愛媛県愛南町</v>
      </c>
      <c r="I1434" t="s">
        <v>5405</v>
      </c>
    </row>
    <row r="1435" spans="1:9" x14ac:dyDescent="0.35">
      <c r="A1435" s="108" t="str">
        <f t="shared" si="44"/>
        <v>39</v>
      </c>
      <c r="B1435" s="105">
        <v>39</v>
      </c>
      <c r="C1435" s="105" t="s">
        <v>5406</v>
      </c>
      <c r="D1435" s="107" t="s">
        <v>988</v>
      </c>
      <c r="E1435" s="106" t="s">
        <v>5407</v>
      </c>
      <c r="F1435" s="107" t="s">
        <v>5408</v>
      </c>
      <c r="G1435" s="106" t="s">
        <v>5407</v>
      </c>
      <c r="H1435" s="105" t="str">
        <f t="shared" si="45"/>
        <v>高知県高知市</v>
      </c>
      <c r="I1435" t="s">
        <v>5409</v>
      </c>
    </row>
    <row r="1436" spans="1:9" x14ac:dyDescent="0.35">
      <c r="A1436" s="108" t="str">
        <f t="shared" si="44"/>
        <v>39</v>
      </c>
      <c r="B1436" s="105">
        <v>39</v>
      </c>
      <c r="C1436" s="105" t="s">
        <v>5406</v>
      </c>
      <c r="D1436" s="107" t="s">
        <v>992</v>
      </c>
      <c r="E1436" s="106" t="s">
        <v>5410</v>
      </c>
      <c r="F1436" s="107" t="s">
        <v>5411</v>
      </c>
      <c r="G1436" s="106" t="s">
        <v>5410</v>
      </c>
      <c r="H1436" s="105" t="str">
        <f t="shared" si="45"/>
        <v>高知県室戸市</v>
      </c>
      <c r="I1436" t="s">
        <v>5412</v>
      </c>
    </row>
    <row r="1437" spans="1:9" x14ac:dyDescent="0.35">
      <c r="A1437" s="108" t="str">
        <f t="shared" si="44"/>
        <v>39</v>
      </c>
      <c r="B1437" s="105">
        <v>39</v>
      </c>
      <c r="C1437" s="105" t="s">
        <v>5406</v>
      </c>
      <c r="D1437" s="107" t="s">
        <v>996</v>
      </c>
      <c r="E1437" s="106" t="s">
        <v>5413</v>
      </c>
      <c r="F1437" s="107" t="s">
        <v>5414</v>
      </c>
      <c r="G1437" s="106" t="s">
        <v>5413</v>
      </c>
      <c r="H1437" s="105" t="str">
        <f t="shared" si="45"/>
        <v>高知県安芸市</v>
      </c>
      <c r="I1437" t="s">
        <v>5415</v>
      </c>
    </row>
    <row r="1438" spans="1:9" x14ac:dyDescent="0.35">
      <c r="A1438" s="108" t="str">
        <f t="shared" si="44"/>
        <v>39</v>
      </c>
      <c r="B1438" s="105">
        <v>39</v>
      </c>
      <c r="C1438" s="105" t="s">
        <v>5406</v>
      </c>
      <c r="D1438" s="107" t="s">
        <v>1000</v>
      </c>
      <c r="E1438" s="106" t="s">
        <v>5416</v>
      </c>
      <c r="F1438" s="107" t="s">
        <v>5417</v>
      </c>
      <c r="G1438" s="106" t="s">
        <v>5416</v>
      </c>
      <c r="H1438" s="105" t="str">
        <f t="shared" si="45"/>
        <v>高知県南国市</v>
      </c>
      <c r="I1438" t="s">
        <v>5418</v>
      </c>
    </row>
    <row r="1439" spans="1:9" x14ac:dyDescent="0.35">
      <c r="A1439" s="108" t="str">
        <f t="shared" si="44"/>
        <v>39</v>
      </c>
      <c r="B1439" s="105">
        <v>39</v>
      </c>
      <c r="C1439" s="105" t="s">
        <v>5406</v>
      </c>
      <c r="D1439" s="107" t="s">
        <v>1004</v>
      </c>
      <c r="E1439" s="106" t="s">
        <v>5419</v>
      </c>
      <c r="F1439" s="107" t="s">
        <v>5420</v>
      </c>
      <c r="G1439" s="106" t="s">
        <v>5419</v>
      </c>
      <c r="H1439" s="105" t="str">
        <f t="shared" si="45"/>
        <v>高知県土佐市</v>
      </c>
      <c r="I1439" t="s">
        <v>5421</v>
      </c>
    </row>
    <row r="1440" spans="1:9" x14ac:dyDescent="0.35">
      <c r="A1440" s="108" t="str">
        <f t="shared" si="44"/>
        <v>39</v>
      </c>
      <c r="B1440" s="105">
        <v>39</v>
      </c>
      <c r="C1440" s="105" t="s">
        <v>5406</v>
      </c>
      <c r="D1440" s="107" t="s">
        <v>1008</v>
      </c>
      <c r="E1440" s="106" t="s">
        <v>5422</v>
      </c>
      <c r="F1440" s="107" t="s">
        <v>5423</v>
      </c>
      <c r="G1440" s="106" t="s">
        <v>5422</v>
      </c>
      <c r="H1440" s="105" t="str">
        <f t="shared" si="45"/>
        <v>高知県須崎市</v>
      </c>
      <c r="I1440" t="s">
        <v>5424</v>
      </c>
    </row>
    <row r="1441" spans="1:9" x14ac:dyDescent="0.35">
      <c r="A1441" s="108" t="str">
        <f t="shared" si="44"/>
        <v>39</v>
      </c>
      <c r="B1441" s="105">
        <v>39</v>
      </c>
      <c r="C1441" s="105" t="s">
        <v>5406</v>
      </c>
      <c r="D1441" s="107" t="s">
        <v>1012</v>
      </c>
      <c r="E1441" s="106" t="s">
        <v>5425</v>
      </c>
      <c r="F1441" s="107" t="s">
        <v>5426</v>
      </c>
      <c r="G1441" s="106" t="s">
        <v>5425</v>
      </c>
      <c r="H1441" s="105" t="str">
        <f t="shared" si="45"/>
        <v>高知県四万十市</v>
      </c>
      <c r="I1441" t="s">
        <v>5427</v>
      </c>
    </row>
    <row r="1442" spans="1:9" x14ac:dyDescent="0.35">
      <c r="A1442" s="108" t="str">
        <f t="shared" si="44"/>
        <v>39</v>
      </c>
      <c r="B1442" s="105">
        <v>39</v>
      </c>
      <c r="C1442" s="105" t="s">
        <v>5406</v>
      </c>
      <c r="D1442" s="107" t="s">
        <v>1016</v>
      </c>
      <c r="E1442" s="106" t="s">
        <v>5428</v>
      </c>
      <c r="F1442" s="107" t="s">
        <v>5429</v>
      </c>
      <c r="G1442" s="106" t="s">
        <v>5428</v>
      </c>
      <c r="H1442" s="105" t="str">
        <f t="shared" si="45"/>
        <v>高知県土佐清水市</v>
      </c>
      <c r="I1442" t="s">
        <v>5430</v>
      </c>
    </row>
    <row r="1443" spans="1:9" x14ac:dyDescent="0.35">
      <c r="A1443" s="108" t="str">
        <f t="shared" si="44"/>
        <v>39</v>
      </c>
      <c r="B1443" s="105">
        <v>39</v>
      </c>
      <c r="C1443" s="105" t="s">
        <v>5406</v>
      </c>
      <c r="D1443" s="107" t="s">
        <v>1020</v>
      </c>
      <c r="E1443" s="106" t="s">
        <v>5431</v>
      </c>
      <c r="F1443" s="107" t="s">
        <v>5432</v>
      </c>
      <c r="G1443" s="106" t="s">
        <v>5431</v>
      </c>
      <c r="H1443" s="105" t="str">
        <f t="shared" si="45"/>
        <v>高知県宿毛市</v>
      </c>
      <c r="I1443" t="s">
        <v>5433</v>
      </c>
    </row>
    <row r="1444" spans="1:9" x14ac:dyDescent="0.35">
      <c r="A1444" s="108" t="str">
        <f t="shared" si="44"/>
        <v>39</v>
      </c>
      <c r="B1444" s="105">
        <v>39</v>
      </c>
      <c r="C1444" s="105" t="s">
        <v>5406</v>
      </c>
      <c r="D1444" s="107" t="s">
        <v>1024</v>
      </c>
      <c r="E1444" s="106" t="s">
        <v>5434</v>
      </c>
      <c r="F1444" s="107" t="s">
        <v>5435</v>
      </c>
      <c r="G1444" s="106" t="s">
        <v>5434</v>
      </c>
      <c r="H1444" s="105" t="str">
        <f t="shared" si="45"/>
        <v>高知県東洋町</v>
      </c>
      <c r="I1444" t="s">
        <v>5436</v>
      </c>
    </row>
    <row r="1445" spans="1:9" x14ac:dyDescent="0.35">
      <c r="A1445" s="108" t="str">
        <f t="shared" si="44"/>
        <v>39</v>
      </c>
      <c r="B1445" s="105">
        <v>39</v>
      </c>
      <c r="C1445" s="105" t="s">
        <v>5406</v>
      </c>
      <c r="D1445" s="107" t="s">
        <v>1028</v>
      </c>
      <c r="E1445" s="106" t="s">
        <v>5437</v>
      </c>
      <c r="F1445" s="107" t="s">
        <v>5438</v>
      </c>
      <c r="G1445" s="106" t="s">
        <v>5437</v>
      </c>
      <c r="H1445" s="105" t="str">
        <f t="shared" si="45"/>
        <v>高知県奈半利町</v>
      </c>
      <c r="I1445" t="s">
        <v>5439</v>
      </c>
    </row>
    <row r="1446" spans="1:9" x14ac:dyDescent="0.35">
      <c r="A1446" s="108" t="str">
        <f t="shared" si="44"/>
        <v>39</v>
      </c>
      <c r="B1446" s="105">
        <v>39</v>
      </c>
      <c r="C1446" s="105" t="s">
        <v>5406</v>
      </c>
      <c r="D1446" s="107" t="s">
        <v>1032</v>
      </c>
      <c r="E1446" s="106" t="s">
        <v>5440</v>
      </c>
      <c r="F1446" s="107" t="s">
        <v>5441</v>
      </c>
      <c r="G1446" s="106" t="s">
        <v>5440</v>
      </c>
      <c r="H1446" s="105" t="str">
        <f t="shared" si="45"/>
        <v>高知県田野町</v>
      </c>
      <c r="I1446" t="s">
        <v>5442</v>
      </c>
    </row>
    <row r="1447" spans="1:9" x14ac:dyDescent="0.35">
      <c r="A1447" s="108" t="str">
        <f t="shared" si="44"/>
        <v>39</v>
      </c>
      <c r="B1447" s="105">
        <v>39</v>
      </c>
      <c r="C1447" s="105" t="s">
        <v>5406</v>
      </c>
      <c r="D1447" s="107" t="s">
        <v>1036</v>
      </c>
      <c r="E1447" s="106" t="s">
        <v>5443</v>
      </c>
      <c r="F1447" s="107" t="s">
        <v>5444</v>
      </c>
      <c r="G1447" s="106" t="s">
        <v>5443</v>
      </c>
      <c r="H1447" s="105" t="str">
        <f t="shared" si="45"/>
        <v>高知県安田町</v>
      </c>
      <c r="I1447" t="s">
        <v>5445</v>
      </c>
    </row>
    <row r="1448" spans="1:9" x14ac:dyDescent="0.35">
      <c r="A1448" s="108" t="str">
        <f t="shared" si="44"/>
        <v>39</v>
      </c>
      <c r="B1448" s="105">
        <v>39</v>
      </c>
      <c r="C1448" s="105" t="s">
        <v>5406</v>
      </c>
      <c r="D1448" s="107" t="s">
        <v>1040</v>
      </c>
      <c r="E1448" s="106" t="s">
        <v>5446</v>
      </c>
      <c r="F1448" s="107" t="s">
        <v>5447</v>
      </c>
      <c r="G1448" s="106" t="s">
        <v>5446</v>
      </c>
      <c r="H1448" s="105" t="str">
        <f t="shared" si="45"/>
        <v>高知県北川村</v>
      </c>
      <c r="I1448" t="s">
        <v>5448</v>
      </c>
    </row>
    <row r="1449" spans="1:9" x14ac:dyDescent="0.35">
      <c r="A1449" s="108" t="str">
        <f t="shared" si="44"/>
        <v>39</v>
      </c>
      <c r="B1449" s="105">
        <v>39</v>
      </c>
      <c r="C1449" s="105" t="s">
        <v>5406</v>
      </c>
      <c r="D1449" s="107" t="s">
        <v>1044</v>
      </c>
      <c r="E1449" s="106" t="s">
        <v>5449</v>
      </c>
      <c r="F1449" s="107" t="s">
        <v>5450</v>
      </c>
      <c r="G1449" s="106" t="s">
        <v>5449</v>
      </c>
      <c r="H1449" s="105" t="str">
        <f t="shared" si="45"/>
        <v>高知県馬路村</v>
      </c>
      <c r="I1449" t="s">
        <v>5451</v>
      </c>
    </row>
    <row r="1450" spans="1:9" x14ac:dyDescent="0.35">
      <c r="A1450" s="108" t="str">
        <f t="shared" si="44"/>
        <v>39</v>
      </c>
      <c r="B1450" s="105">
        <v>39</v>
      </c>
      <c r="C1450" s="105" t="s">
        <v>5406</v>
      </c>
      <c r="D1450" s="107" t="s">
        <v>1048</v>
      </c>
      <c r="E1450" s="106" t="s">
        <v>5452</v>
      </c>
      <c r="F1450" s="107" t="s">
        <v>5453</v>
      </c>
      <c r="G1450" s="106" t="s">
        <v>5452</v>
      </c>
      <c r="H1450" s="105" t="str">
        <f t="shared" si="45"/>
        <v>高知県芸西村</v>
      </c>
      <c r="I1450" t="s">
        <v>5454</v>
      </c>
    </row>
    <row r="1451" spans="1:9" x14ac:dyDescent="0.35">
      <c r="A1451" s="108" t="str">
        <f t="shared" si="44"/>
        <v>39</v>
      </c>
      <c r="B1451" s="105">
        <v>39</v>
      </c>
      <c r="C1451" s="105" t="s">
        <v>5406</v>
      </c>
      <c r="D1451" s="107" t="s">
        <v>1052</v>
      </c>
      <c r="E1451" s="106" t="s">
        <v>5455</v>
      </c>
      <c r="F1451" s="107" t="s">
        <v>5456</v>
      </c>
      <c r="G1451" s="106" t="s">
        <v>5455</v>
      </c>
      <c r="H1451" s="105" t="str">
        <f t="shared" si="45"/>
        <v>高知県香美市</v>
      </c>
      <c r="I1451" t="s">
        <v>5457</v>
      </c>
    </row>
    <row r="1452" spans="1:9" x14ac:dyDescent="0.35">
      <c r="A1452" s="108" t="str">
        <f t="shared" si="44"/>
        <v>39</v>
      </c>
      <c r="B1452" s="105">
        <v>39</v>
      </c>
      <c r="C1452" s="105" t="s">
        <v>5406</v>
      </c>
      <c r="D1452" s="107" t="s">
        <v>1072</v>
      </c>
      <c r="E1452" s="106" t="s">
        <v>5458</v>
      </c>
      <c r="F1452" s="107" t="s">
        <v>5459</v>
      </c>
      <c r="G1452" s="106" t="s">
        <v>5458</v>
      </c>
      <c r="H1452" s="105" t="str">
        <f t="shared" si="45"/>
        <v>高知県香南市</v>
      </c>
      <c r="I1452" t="s">
        <v>5460</v>
      </c>
    </row>
    <row r="1453" spans="1:9" x14ac:dyDescent="0.35">
      <c r="A1453" s="108" t="str">
        <f t="shared" si="44"/>
        <v>39</v>
      </c>
      <c r="B1453" s="105">
        <v>39</v>
      </c>
      <c r="C1453" s="105" t="s">
        <v>5406</v>
      </c>
      <c r="D1453" s="107" t="s">
        <v>1088</v>
      </c>
      <c r="E1453" s="106" t="s">
        <v>5461</v>
      </c>
      <c r="F1453" s="107" t="s">
        <v>5462</v>
      </c>
      <c r="G1453" s="106" t="s">
        <v>5461</v>
      </c>
      <c r="H1453" s="105" t="str">
        <f t="shared" si="45"/>
        <v>高知県大川村</v>
      </c>
      <c r="I1453" t="s">
        <v>5463</v>
      </c>
    </row>
    <row r="1454" spans="1:9" x14ac:dyDescent="0.35">
      <c r="A1454" s="108" t="str">
        <f t="shared" si="44"/>
        <v>39</v>
      </c>
      <c r="B1454" s="105">
        <v>39</v>
      </c>
      <c r="C1454" s="105" t="s">
        <v>5406</v>
      </c>
      <c r="D1454" s="107" t="s">
        <v>1615</v>
      </c>
      <c r="E1454" s="106" t="s">
        <v>5464</v>
      </c>
      <c r="F1454" s="107" t="s">
        <v>5465</v>
      </c>
      <c r="G1454" s="106" t="s">
        <v>5464</v>
      </c>
      <c r="H1454" s="105" t="str">
        <f t="shared" si="45"/>
        <v>高知県土佐町</v>
      </c>
      <c r="I1454" t="s">
        <v>5466</v>
      </c>
    </row>
    <row r="1455" spans="1:9" x14ac:dyDescent="0.35">
      <c r="A1455" s="108" t="str">
        <f t="shared" si="44"/>
        <v>39</v>
      </c>
      <c r="B1455" s="105">
        <v>39</v>
      </c>
      <c r="C1455" s="105" t="s">
        <v>5406</v>
      </c>
      <c r="D1455" s="107" t="s">
        <v>1100</v>
      </c>
      <c r="E1455" s="106" t="s">
        <v>5467</v>
      </c>
      <c r="F1455" s="107" t="s">
        <v>5468</v>
      </c>
      <c r="G1455" s="106" t="s">
        <v>5467</v>
      </c>
      <c r="H1455" s="105" t="str">
        <f t="shared" si="45"/>
        <v>高知県本山町</v>
      </c>
      <c r="I1455" t="s">
        <v>5469</v>
      </c>
    </row>
    <row r="1456" spans="1:9" x14ac:dyDescent="0.35">
      <c r="A1456" s="108" t="str">
        <f t="shared" si="44"/>
        <v>39</v>
      </c>
      <c r="B1456" s="105">
        <v>39</v>
      </c>
      <c r="C1456" s="105" t="s">
        <v>5406</v>
      </c>
      <c r="D1456" s="107" t="s">
        <v>1104</v>
      </c>
      <c r="E1456" s="106" t="s">
        <v>5470</v>
      </c>
      <c r="F1456" s="107" t="s">
        <v>5471</v>
      </c>
      <c r="G1456" s="106" t="s">
        <v>5470</v>
      </c>
      <c r="H1456" s="105" t="str">
        <f t="shared" si="45"/>
        <v>高知県大豊町</v>
      </c>
      <c r="I1456" t="s">
        <v>5472</v>
      </c>
    </row>
    <row r="1457" spans="1:9" x14ac:dyDescent="0.35">
      <c r="A1457" s="108" t="str">
        <f t="shared" si="44"/>
        <v>39</v>
      </c>
      <c r="B1457" s="105">
        <v>39</v>
      </c>
      <c r="C1457" s="105" t="s">
        <v>5406</v>
      </c>
      <c r="D1457" s="107" t="s">
        <v>1619</v>
      </c>
      <c r="E1457" s="106" t="s">
        <v>5473</v>
      </c>
      <c r="F1457" s="107" t="s">
        <v>5474</v>
      </c>
      <c r="G1457" s="106" t="s">
        <v>5473</v>
      </c>
      <c r="H1457" s="105" t="str">
        <f t="shared" si="45"/>
        <v>高知県いの町</v>
      </c>
      <c r="I1457" t="s">
        <v>5475</v>
      </c>
    </row>
    <row r="1458" spans="1:9" x14ac:dyDescent="0.35">
      <c r="A1458" s="108" t="str">
        <f t="shared" si="44"/>
        <v>39</v>
      </c>
      <c r="B1458" s="105">
        <v>39</v>
      </c>
      <c r="C1458" s="105" t="s">
        <v>5406</v>
      </c>
      <c r="D1458" s="107" t="s">
        <v>1120</v>
      </c>
      <c r="E1458" s="106" t="s">
        <v>5476</v>
      </c>
      <c r="F1458" s="107" t="s">
        <v>5477</v>
      </c>
      <c r="G1458" s="106" t="s">
        <v>5476</v>
      </c>
      <c r="H1458" s="105" t="str">
        <f t="shared" si="45"/>
        <v>高知県仁淀川町</v>
      </c>
      <c r="I1458" t="s">
        <v>5478</v>
      </c>
    </row>
    <row r="1459" spans="1:9" x14ac:dyDescent="0.35">
      <c r="A1459" s="108" t="str">
        <f t="shared" si="44"/>
        <v>39</v>
      </c>
      <c r="B1459" s="105">
        <v>39</v>
      </c>
      <c r="C1459" s="105" t="s">
        <v>5406</v>
      </c>
      <c r="D1459" s="107" t="s">
        <v>1124</v>
      </c>
      <c r="E1459" s="106" t="s">
        <v>5479</v>
      </c>
      <c r="F1459" s="107" t="s">
        <v>5480</v>
      </c>
      <c r="G1459" s="106" t="s">
        <v>5479</v>
      </c>
      <c r="H1459" s="105" t="str">
        <f t="shared" si="45"/>
        <v>高知県佐川町</v>
      </c>
      <c r="I1459" t="s">
        <v>5481</v>
      </c>
    </row>
    <row r="1460" spans="1:9" x14ac:dyDescent="0.35">
      <c r="A1460" s="108" t="str">
        <f t="shared" si="44"/>
        <v>39</v>
      </c>
      <c r="B1460" s="105">
        <v>39</v>
      </c>
      <c r="C1460" s="105" t="s">
        <v>5406</v>
      </c>
      <c r="D1460" s="107" t="s">
        <v>2160</v>
      </c>
      <c r="E1460" s="106" t="s">
        <v>5482</v>
      </c>
      <c r="F1460" s="107" t="s">
        <v>5483</v>
      </c>
      <c r="G1460" s="106" t="s">
        <v>5482</v>
      </c>
      <c r="H1460" s="105" t="str">
        <f t="shared" si="45"/>
        <v>高知県越知町</v>
      </c>
      <c r="I1460" t="s">
        <v>5484</v>
      </c>
    </row>
    <row r="1461" spans="1:9" x14ac:dyDescent="0.35">
      <c r="A1461" s="108" t="str">
        <f t="shared" si="44"/>
        <v>39</v>
      </c>
      <c r="B1461" s="105">
        <v>39</v>
      </c>
      <c r="C1461" s="105" t="s">
        <v>5406</v>
      </c>
      <c r="D1461" s="107" t="s">
        <v>1884</v>
      </c>
      <c r="E1461" s="106" t="s">
        <v>5485</v>
      </c>
      <c r="F1461" s="107" t="s">
        <v>5486</v>
      </c>
      <c r="G1461" s="106" t="s">
        <v>5485</v>
      </c>
      <c r="H1461" s="105" t="str">
        <f t="shared" si="45"/>
        <v>高知県中土佐町</v>
      </c>
      <c r="I1461" t="s">
        <v>5487</v>
      </c>
    </row>
    <row r="1462" spans="1:9" x14ac:dyDescent="0.35">
      <c r="A1462" s="108" t="str">
        <f t="shared" si="44"/>
        <v>39</v>
      </c>
      <c r="B1462" s="105">
        <v>39</v>
      </c>
      <c r="C1462" s="105" t="s">
        <v>5406</v>
      </c>
      <c r="D1462" s="107" t="s">
        <v>1128</v>
      </c>
      <c r="E1462" s="106" t="s">
        <v>5488</v>
      </c>
      <c r="F1462" s="107" t="s">
        <v>5489</v>
      </c>
      <c r="G1462" s="106" t="s">
        <v>5488</v>
      </c>
      <c r="H1462" s="105" t="str">
        <f t="shared" si="45"/>
        <v>高知県四万十町</v>
      </c>
      <c r="I1462" t="s">
        <v>5490</v>
      </c>
    </row>
    <row r="1463" spans="1:9" x14ac:dyDescent="0.35">
      <c r="A1463" s="108" t="str">
        <f t="shared" si="44"/>
        <v>39</v>
      </c>
      <c r="B1463" s="105">
        <v>39</v>
      </c>
      <c r="C1463" s="105" t="s">
        <v>5406</v>
      </c>
      <c r="D1463" s="107" t="s">
        <v>1132</v>
      </c>
      <c r="E1463" s="106" t="s">
        <v>5491</v>
      </c>
      <c r="F1463" s="107" t="s">
        <v>5492</v>
      </c>
      <c r="G1463" s="106" t="s">
        <v>5491</v>
      </c>
      <c r="H1463" s="105" t="str">
        <f t="shared" si="45"/>
        <v>高知県日高村</v>
      </c>
      <c r="I1463" t="s">
        <v>5493</v>
      </c>
    </row>
    <row r="1464" spans="1:9" x14ac:dyDescent="0.35">
      <c r="A1464" s="108" t="str">
        <f t="shared" si="44"/>
        <v>39</v>
      </c>
      <c r="B1464" s="105">
        <v>39</v>
      </c>
      <c r="C1464" s="105" t="s">
        <v>5406</v>
      </c>
      <c r="D1464" s="107" t="s">
        <v>1136</v>
      </c>
      <c r="E1464" s="106" t="s">
        <v>5494</v>
      </c>
      <c r="F1464" s="107" t="s">
        <v>5495</v>
      </c>
      <c r="G1464" s="106" t="s">
        <v>5494</v>
      </c>
      <c r="H1464" s="105" t="str">
        <f t="shared" si="45"/>
        <v>高知県津野町</v>
      </c>
      <c r="I1464" t="s">
        <v>5496</v>
      </c>
    </row>
    <row r="1465" spans="1:9" x14ac:dyDescent="0.35">
      <c r="A1465" s="108" t="str">
        <f t="shared" si="44"/>
        <v>39</v>
      </c>
      <c r="B1465" s="105">
        <v>39</v>
      </c>
      <c r="C1465" s="105" t="s">
        <v>5406</v>
      </c>
      <c r="D1465" s="107" t="s">
        <v>1148</v>
      </c>
      <c r="E1465" s="106" t="s">
        <v>5497</v>
      </c>
      <c r="F1465" s="107" t="s">
        <v>5498</v>
      </c>
      <c r="G1465" s="106" t="s">
        <v>5497</v>
      </c>
      <c r="H1465" s="105" t="str">
        <f t="shared" si="45"/>
        <v>高知県梼原町</v>
      </c>
      <c r="I1465" t="s">
        <v>5499</v>
      </c>
    </row>
    <row r="1466" spans="1:9" x14ac:dyDescent="0.35">
      <c r="A1466" s="108" t="str">
        <f t="shared" si="44"/>
        <v>39</v>
      </c>
      <c r="B1466" s="105">
        <v>39</v>
      </c>
      <c r="C1466" s="105" t="s">
        <v>5406</v>
      </c>
      <c r="D1466" s="107" t="s">
        <v>1775</v>
      </c>
      <c r="E1466" s="106" t="s">
        <v>5500</v>
      </c>
      <c r="F1466" s="107" t="s">
        <v>5501</v>
      </c>
      <c r="G1466" s="106" t="s">
        <v>5500</v>
      </c>
      <c r="H1466" s="105" t="str">
        <f t="shared" si="45"/>
        <v>高知県黒潮町</v>
      </c>
      <c r="I1466" t="s">
        <v>5502</v>
      </c>
    </row>
    <row r="1467" spans="1:9" x14ac:dyDescent="0.35">
      <c r="A1467" s="108" t="str">
        <f t="shared" si="44"/>
        <v>39</v>
      </c>
      <c r="B1467" s="105">
        <v>39</v>
      </c>
      <c r="C1467" s="105" t="s">
        <v>5406</v>
      </c>
      <c r="D1467" s="107" t="s">
        <v>1649</v>
      </c>
      <c r="E1467" s="106" t="s">
        <v>5503</v>
      </c>
      <c r="F1467" s="107" t="s">
        <v>5504</v>
      </c>
      <c r="G1467" s="106" t="s">
        <v>5503</v>
      </c>
      <c r="H1467" s="105" t="str">
        <f t="shared" si="45"/>
        <v>高知県大月町</v>
      </c>
      <c r="I1467" t="s">
        <v>5505</v>
      </c>
    </row>
    <row r="1468" spans="1:9" x14ac:dyDescent="0.35">
      <c r="A1468" s="108" t="str">
        <f t="shared" si="44"/>
        <v>39</v>
      </c>
      <c r="B1468" s="105">
        <v>39</v>
      </c>
      <c r="C1468" s="105" t="s">
        <v>5406</v>
      </c>
      <c r="D1468" s="107" t="s">
        <v>1156</v>
      </c>
      <c r="E1468" s="106" t="s">
        <v>5506</v>
      </c>
      <c r="F1468" s="107" t="s">
        <v>5507</v>
      </c>
      <c r="G1468" s="106" t="s">
        <v>5506</v>
      </c>
      <c r="H1468" s="105" t="str">
        <f t="shared" si="45"/>
        <v>高知県三原村</v>
      </c>
      <c r="I1468" t="s">
        <v>5508</v>
      </c>
    </row>
    <row r="1469" spans="1:9" x14ac:dyDescent="0.35">
      <c r="A1469" s="108" t="str">
        <f t="shared" si="44"/>
        <v>40</v>
      </c>
      <c r="B1469" s="105">
        <v>40</v>
      </c>
      <c r="C1469" s="105" t="s">
        <v>5509</v>
      </c>
      <c r="D1469" s="107" t="s">
        <v>988</v>
      </c>
      <c r="E1469" s="106" t="s">
        <v>5510</v>
      </c>
      <c r="F1469" s="107" t="s">
        <v>5511</v>
      </c>
      <c r="G1469" s="106" t="s">
        <v>5510</v>
      </c>
      <c r="H1469" s="105" t="str">
        <f t="shared" si="45"/>
        <v>福岡県北九州市</v>
      </c>
      <c r="I1469" t="s">
        <v>5512</v>
      </c>
    </row>
    <row r="1470" spans="1:9" x14ac:dyDescent="0.35">
      <c r="A1470" s="108" t="str">
        <f t="shared" si="44"/>
        <v>40</v>
      </c>
      <c r="B1470" s="105">
        <v>40</v>
      </c>
      <c r="C1470" s="105" t="s">
        <v>5509</v>
      </c>
      <c r="D1470" s="107" t="s">
        <v>992</v>
      </c>
      <c r="E1470" s="106" t="s">
        <v>5513</v>
      </c>
      <c r="F1470" s="107" t="s">
        <v>5514</v>
      </c>
      <c r="G1470" s="106" t="s">
        <v>5513</v>
      </c>
      <c r="H1470" s="105" t="str">
        <f t="shared" si="45"/>
        <v>福岡県福岡市</v>
      </c>
      <c r="I1470" t="s">
        <v>5515</v>
      </c>
    </row>
    <row r="1471" spans="1:9" x14ac:dyDescent="0.35">
      <c r="A1471" s="108" t="str">
        <f t="shared" si="44"/>
        <v>40</v>
      </c>
      <c r="B1471" s="105">
        <v>40</v>
      </c>
      <c r="C1471" s="105" t="s">
        <v>5509</v>
      </c>
      <c r="D1471" s="107" t="s">
        <v>996</v>
      </c>
      <c r="E1471" s="106" t="s">
        <v>5516</v>
      </c>
      <c r="F1471" s="107" t="s">
        <v>5517</v>
      </c>
      <c r="G1471" s="106" t="s">
        <v>5516</v>
      </c>
      <c r="H1471" s="105" t="str">
        <f t="shared" si="45"/>
        <v>福岡県大牟田市</v>
      </c>
      <c r="I1471" t="s">
        <v>5518</v>
      </c>
    </row>
    <row r="1472" spans="1:9" x14ac:dyDescent="0.35">
      <c r="A1472" s="108" t="str">
        <f t="shared" si="44"/>
        <v>40</v>
      </c>
      <c r="B1472" s="105">
        <v>40</v>
      </c>
      <c r="C1472" s="105" t="s">
        <v>5509</v>
      </c>
      <c r="D1472" s="107" t="s">
        <v>1000</v>
      </c>
      <c r="E1472" s="106" t="s">
        <v>5519</v>
      </c>
      <c r="F1472" s="107" t="s">
        <v>5520</v>
      </c>
      <c r="G1472" s="106" t="s">
        <v>5519</v>
      </c>
      <c r="H1472" s="105" t="str">
        <f t="shared" si="45"/>
        <v>福岡県久留米市</v>
      </c>
      <c r="I1472" t="s">
        <v>5521</v>
      </c>
    </row>
    <row r="1473" spans="1:9" x14ac:dyDescent="0.35">
      <c r="A1473" s="108" t="str">
        <f t="shared" si="44"/>
        <v>40</v>
      </c>
      <c r="B1473" s="105">
        <v>40</v>
      </c>
      <c r="C1473" s="105" t="s">
        <v>5509</v>
      </c>
      <c r="D1473" s="107" t="s">
        <v>1004</v>
      </c>
      <c r="E1473" s="106" t="s">
        <v>5522</v>
      </c>
      <c r="F1473" s="107" t="s">
        <v>5523</v>
      </c>
      <c r="G1473" s="106" t="s">
        <v>5522</v>
      </c>
      <c r="H1473" s="105" t="str">
        <f t="shared" si="45"/>
        <v>福岡県直方市</v>
      </c>
      <c r="I1473" t="s">
        <v>5524</v>
      </c>
    </row>
    <row r="1474" spans="1:9" x14ac:dyDescent="0.35">
      <c r="A1474" s="108" t="str">
        <f t="shared" ref="A1474:A1537" si="46">MID(B1474+100,2,2)</f>
        <v>40</v>
      </c>
      <c r="B1474" s="105">
        <v>40</v>
      </c>
      <c r="C1474" s="105" t="s">
        <v>5509</v>
      </c>
      <c r="D1474" s="107" t="s">
        <v>1008</v>
      </c>
      <c r="E1474" s="106" t="s">
        <v>5525</v>
      </c>
      <c r="F1474" s="107" t="s">
        <v>5526</v>
      </c>
      <c r="G1474" s="106" t="s">
        <v>5525</v>
      </c>
      <c r="H1474" s="105" t="str">
        <f t="shared" ref="H1474:H1537" si="47">C1474&amp;E1474</f>
        <v>福岡県飯塚市</v>
      </c>
      <c r="I1474" t="s">
        <v>5527</v>
      </c>
    </row>
    <row r="1475" spans="1:9" x14ac:dyDescent="0.35">
      <c r="A1475" s="108" t="str">
        <f t="shared" si="46"/>
        <v>40</v>
      </c>
      <c r="B1475" s="105">
        <v>40</v>
      </c>
      <c r="C1475" s="105" t="s">
        <v>5509</v>
      </c>
      <c r="D1475" s="107" t="s">
        <v>1012</v>
      </c>
      <c r="E1475" s="106" t="s">
        <v>5528</v>
      </c>
      <c r="F1475" s="107" t="s">
        <v>5529</v>
      </c>
      <c r="G1475" s="106" t="s">
        <v>5528</v>
      </c>
      <c r="H1475" s="105" t="str">
        <f t="shared" si="47"/>
        <v>福岡県田川市</v>
      </c>
      <c r="I1475" t="s">
        <v>5530</v>
      </c>
    </row>
    <row r="1476" spans="1:9" x14ac:dyDescent="0.35">
      <c r="A1476" s="108" t="str">
        <f t="shared" si="46"/>
        <v>40</v>
      </c>
      <c r="B1476" s="105">
        <v>40</v>
      </c>
      <c r="C1476" s="105" t="s">
        <v>5509</v>
      </c>
      <c r="D1476" s="107" t="s">
        <v>1016</v>
      </c>
      <c r="E1476" s="106" t="s">
        <v>5531</v>
      </c>
      <c r="F1476" s="107" t="s">
        <v>5532</v>
      </c>
      <c r="G1476" s="106" t="s">
        <v>5531</v>
      </c>
      <c r="H1476" s="105" t="str">
        <f t="shared" si="47"/>
        <v>福岡県柳川市</v>
      </c>
      <c r="I1476" t="s">
        <v>5533</v>
      </c>
    </row>
    <row r="1477" spans="1:9" x14ac:dyDescent="0.35">
      <c r="A1477" s="108" t="str">
        <f t="shared" si="46"/>
        <v>40</v>
      </c>
      <c r="B1477" s="105">
        <v>40</v>
      </c>
      <c r="C1477" s="105" t="s">
        <v>5509</v>
      </c>
      <c r="D1477" s="107" t="s">
        <v>1020</v>
      </c>
      <c r="E1477" s="106" t="s">
        <v>5534</v>
      </c>
      <c r="F1477" s="107" t="s">
        <v>5535</v>
      </c>
      <c r="G1477" s="106" t="s">
        <v>5534</v>
      </c>
      <c r="H1477" s="105" t="str">
        <f t="shared" si="47"/>
        <v>福岡県嘉麻市</v>
      </c>
      <c r="I1477" t="s">
        <v>5536</v>
      </c>
    </row>
    <row r="1478" spans="1:9" x14ac:dyDescent="0.35">
      <c r="A1478" s="108" t="str">
        <f t="shared" si="46"/>
        <v>40</v>
      </c>
      <c r="B1478" s="105">
        <v>40</v>
      </c>
      <c r="C1478" s="105" t="s">
        <v>5509</v>
      </c>
      <c r="D1478" s="107" t="s">
        <v>1024</v>
      </c>
      <c r="E1478" s="106" t="s">
        <v>5537</v>
      </c>
      <c r="F1478" s="107" t="s">
        <v>5538</v>
      </c>
      <c r="G1478" s="106" t="s">
        <v>5537</v>
      </c>
      <c r="H1478" s="105" t="str">
        <f t="shared" si="47"/>
        <v>福岡県朝倉市</v>
      </c>
      <c r="I1478" t="s">
        <v>5539</v>
      </c>
    </row>
    <row r="1479" spans="1:9" x14ac:dyDescent="0.35">
      <c r="A1479" s="108" t="str">
        <f t="shared" si="46"/>
        <v>40</v>
      </c>
      <c r="B1479" s="105">
        <v>40</v>
      </c>
      <c r="C1479" s="105" t="s">
        <v>5509</v>
      </c>
      <c r="D1479" s="107" t="s">
        <v>1028</v>
      </c>
      <c r="E1479" s="106" t="s">
        <v>5540</v>
      </c>
      <c r="F1479" s="107" t="s">
        <v>5541</v>
      </c>
      <c r="G1479" s="106" t="s">
        <v>5540</v>
      </c>
      <c r="H1479" s="105" t="str">
        <f t="shared" si="47"/>
        <v>福岡県八女市</v>
      </c>
      <c r="I1479" t="s">
        <v>5542</v>
      </c>
    </row>
    <row r="1480" spans="1:9" x14ac:dyDescent="0.35">
      <c r="A1480" s="108" t="str">
        <f t="shared" si="46"/>
        <v>40</v>
      </c>
      <c r="B1480" s="105">
        <v>40</v>
      </c>
      <c r="C1480" s="105" t="s">
        <v>5509</v>
      </c>
      <c r="D1480" s="107" t="s">
        <v>1032</v>
      </c>
      <c r="E1480" s="106" t="s">
        <v>5543</v>
      </c>
      <c r="F1480" s="107" t="s">
        <v>5544</v>
      </c>
      <c r="G1480" s="106" t="s">
        <v>5543</v>
      </c>
      <c r="H1480" s="105" t="str">
        <f t="shared" si="47"/>
        <v>福岡県筑後市</v>
      </c>
      <c r="I1480" t="s">
        <v>5545</v>
      </c>
    </row>
    <row r="1481" spans="1:9" x14ac:dyDescent="0.35">
      <c r="A1481" s="108" t="str">
        <f t="shared" si="46"/>
        <v>40</v>
      </c>
      <c r="B1481" s="105">
        <v>40</v>
      </c>
      <c r="C1481" s="105" t="s">
        <v>5509</v>
      </c>
      <c r="D1481" s="107" t="s">
        <v>1036</v>
      </c>
      <c r="E1481" s="106" t="s">
        <v>5546</v>
      </c>
      <c r="F1481" s="107" t="s">
        <v>5547</v>
      </c>
      <c r="G1481" s="106" t="s">
        <v>5546</v>
      </c>
      <c r="H1481" s="105" t="str">
        <f t="shared" si="47"/>
        <v>福岡県大川市</v>
      </c>
      <c r="I1481" t="s">
        <v>5548</v>
      </c>
    </row>
    <row r="1482" spans="1:9" x14ac:dyDescent="0.35">
      <c r="A1482" s="108" t="str">
        <f t="shared" si="46"/>
        <v>40</v>
      </c>
      <c r="B1482" s="105">
        <v>40</v>
      </c>
      <c r="C1482" s="105" t="s">
        <v>5509</v>
      </c>
      <c r="D1482" s="107" t="s">
        <v>1040</v>
      </c>
      <c r="E1482" s="106" t="s">
        <v>5549</v>
      </c>
      <c r="F1482" s="107" t="s">
        <v>5550</v>
      </c>
      <c r="G1482" s="106" t="s">
        <v>5549</v>
      </c>
      <c r="H1482" s="105" t="str">
        <f t="shared" si="47"/>
        <v>福岡県行橋市</v>
      </c>
      <c r="I1482" t="s">
        <v>5551</v>
      </c>
    </row>
    <row r="1483" spans="1:9" x14ac:dyDescent="0.35">
      <c r="A1483" s="108" t="str">
        <f t="shared" si="46"/>
        <v>40</v>
      </c>
      <c r="B1483" s="105">
        <v>40</v>
      </c>
      <c r="C1483" s="105" t="s">
        <v>5509</v>
      </c>
      <c r="D1483" s="107" t="s">
        <v>1044</v>
      </c>
      <c r="E1483" s="106" t="s">
        <v>5552</v>
      </c>
      <c r="F1483" s="107" t="s">
        <v>5553</v>
      </c>
      <c r="G1483" s="106" t="s">
        <v>5552</v>
      </c>
      <c r="H1483" s="105" t="str">
        <f t="shared" si="47"/>
        <v>福岡県豊前市</v>
      </c>
      <c r="I1483" t="s">
        <v>5554</v>
      </c>
    </row>
    <row r="1484" spans="1:9" x14ac:dyDescent="0.35">
      <c r="A1484" s="108" t="str">
        <f t="shared" si="46"/>
        <v>40</v>
      </c>
      <c r="B1484" s="105">
        <v>40</v>
      </c>
      <c r="C1484" s="105" t="s">
        <v>5509</v>
      </c>
      <c r="D1484" s="107" t="s">
        <v>1048</v>
      </c>
      <c r="E1484" s="106" t="s">
        <v>5555</v>
      </c>
      <c r="F1484" s="107" t="s">
        <v>5556</v>
      </c>
      <c r="G1484" s="106" t="s">
        <v>5555</v>
      </c>
      <c r="H1484" s="105" t="str">
        <f t="shared" si="47"/>
        <v>福岡県中間市</v>
      </c>
      <c r="I1484" t="s">
        <v>5557</v>
      </c>
    </row>
    <row r="1485" spans="1:9" x14ac:dyDescent="0.35">
      <c r="A1485" s="108" t="str">
        <f t="shared" si="46"/>
        <v>40</v>
      </c>
      <c r="B1485" s="105">
        <v>40</v>
      </c>
      <c r="C1485" s="105" t="s">
        <v>5509</v>
      </c>
      <c r="D1485" s="107" t="s">
        <v>1052</v>
      </c>
      <c r="E1485" s="106" t="s">
        <v>5558</v>
      </c>
      <c r="F1485" s="107" t="s">
        <v>5559</v>
      </c>
      <c r="G1485" s="106" t="s">
        <v>5558</v>
      </c>
      <c r="H1485" s="105" t="str">
        <f t="shared" si="47"/>
        <v>福岡県小郡市</v>
      </c>
      <c r="I1485" t="s">
        <v>5560</v>
      </c>
    </row>
    <row r="1486" spans="1:9" x14ac:dyDescent="0.35">
      <c r="A1486" s="108" t="str">
        <f t="shared" si="46"/>
        <v>40</v>
      </c>
      <c r="B1486" s="105">
        <v>40</v>
      </c>
      <c r="C1486" s="105" t="s">
        <v>5509</v>
      </c>
      <c r="D1486" s="107" t="s">
        <v>1056</v>
      </c>
      <c r="E1486" s="106" t="s">
        <v>5561</v>
      </c>
      <c r="F1486" s="107" t="s">
        <v>5562</v>
      </c>
      <c r="G1486" s="106" t="s">
        <v>5561</v>
      </c>
      <c r="H1486" s="105" t="str">
        <f t="shared" si="47"/>
        <v>福岡県筑紫野市</v>
      </c>
      <c r="I1486" t="s">
        <v>5563</v>
      </c>
    </row>
    <row r="1487" spans="1:9" x14ac:dyDescent="0.35">
      <c r="A1487" s="108" t="str">
        <f t="shared" si="46"/>
        <v>40</v>
      </c>
      <c r="B1487" s="105">
        <v>40</v>
      </c>
      <c r="C1487" s="105" t="s">
        <v>5509</v>
      </c>
      <c r="D1487" s="107" t="s">
        <v>1060</v>
      </c>
      <c r="E1487" s="106" t="s">
        <v>5564</v>
      </c>
      <c r="F1487" s="107" t="s">
        <v>5565</v>
      </c>
      <c r="G1487" s="106" t="s">
        <v>5564</v>
      </c>
      <c r="H1487" s="105" t="str">
        <f t="shared" si="47"/>
        <v>福岡県春日市</v>
      </c>
      <c r="I1487" t="s">
        <v>5566</v>
      </c>
    </row>
    <row r="1488" spans="1:9" x14ac:dyDescent="0.35">
      <c r="A1488" s="108" t="str">
        <f t="shared" si="46"/>
        <v>40</v>
      </c>
      <c r="B1488" s="105">
        <v>40</v>
      </c>
      <c r="C1488" s="105" t="s">
        <v>5509</v>
      </c>
      <c r="D1488" s="107" t="s">
        <v>1064</v>
      </c>
      <c r="E1488" s="106" t="s">
        <v>5567</v>
      </c>
      <c r="F1488" s="107" t="s">
        <v>5568</v>
      </c>
      <c r="G1488" s="106" t="s">
        <v>5567</v>
      </c>
      <c r="H1488" s="105" t="str">
        <f t="shared" si="47"/>
        <v>福岡県大野城市</v>
      </c>
      <c r="I1488" t="s">
        <v>5569</v>
      </c>
    </row>
    <row r="1489" spans="1:9" x14ac:dyDescent="0.35">
      <c r="A1489" s="108" t="str">
        <f t="shared" si="46"/>
        <v>40</v>
      </c>
      <c r="B1489" s="105">
        <v>40</v>
      </c>
      <c r="C1489" s="105" t="s">
        <v>5509</v>
      </c>
      <c r="D1489" s="107" t="s">
        <v>1068</v>
      </c>
      <c r="E1489" s="106" t="s">
        <v>5570</v>
      </c>
      <c r="F1489" s="107" t="s">
        <v>5571</v>
      </c>
      <c r="G1489" s="106" t="s">
        <v>5570</v>
      </c>
      <c r="H1489" s="105" t="str">
        <f t="shared" si="47"/>
        <v>福岡県太宰府市</v>
      </c>
      <c r="I1489" t="s">
        <v>5572</v>
      </c>
    </row>
    <row r="1490" spans="1:9" x14ac:dyDescent="0.35">
      <c r="A1490" s="108" t="str">
        <f t="shared" si="46"/>
        <v>40</v>
      </c>
      <c r="B1490" s="105">
        <v>40</v>
      </c>
      <c r="C1490" s="105" t="s">
        <v>5509</v>
      </c>
      <c r="D1490" s="107" t="s">
        <v>1072</v>
      </c>
      <c r="E1490" s="106" t="s">
        <v>5573</v>
      </c>
      <c r="F1490" s="107" t="s">
        <v>5574</v>
      </c>
      <c r="G1490" s="106" t="s">
        <v>5573</v>
      </c>
      <c r="H1490" s="105" t="str">
        <f t="shared" si="47"/>
        <v>福岡県那珂川市</v>
      </c>
      <c r="I1490" t="s">
        <v>5575</v>
      </c>
    </row>
    <row r="1491" spans="1:9" x14ac:dyDescent="0.35">
      <c r="A1491" s="108" t="str">
        <f t="shared" si="46"/>
        <v>40</v>
      </c>
      <c r="B1491" s="105">
        <v>40</v>
      </c>
      <c r="C1491" s="105" t="s">
        <v>5509</v>
      </c>
      <c r="D1491" s="107" t="s">
        <v>1080</v>
      </c>
      <c r="E1491" s="106" t="s">
        <v>5576</v>
      </c>
      <c r="F1491" s="107" t="s">
        <v>5577</v>
      </c>
      <c r="G1491" s="106" t="s">
        <v>5576</v>
      </c>
      <c r="H1491" s="105" t="str">
        <f t="shared" si="47"/>
        <v>福岡県宇美町</v>
      </c>
      <c r="I1491" t="s">
        <v>5578</v>
      </c>
    </row>
    <row r="1492" spans="1:9" x14ac:dyDescent="0.35">
      <c r="A1492" s="108" t="str">
        <f t="shared" si="46"/>
        <v>40</v>
      </c>
      <c r="B1492" s="105">
        <v>40</v>
      </c>
      <c r="C1492" s="105" t="s">
        <v>5509</v>
      </c>
      <c r="D1492" s="107" t="s">
        <v>1084</v>
      </c>
      <c r="E1492" s="106" t="s">
        <v>5579</v>
      </c>
      <c r="F1492" s="107" t="s">
        <v>5580</v>
      </c>
      <c r="G1492" s="106" t="s">
        <v>5579</v>
      </c>
      <c r="H1492" s="105" t="str">
        <f t="shared" si="47"/>
        <v>福岡県篠栗町</v>
      </c>
      <c r="I1492" t="s">
        <v>5581</v>
      </c>
    </row>
    <row r="1493" spans="1:9" x14ac:dyDescent="0.35">
      <c r="A1493" s="108" t="str">
        <f t="shared" si="46"/>
        <v>40</v>
      </c>
      <c r="B1493" s="105">
        <v>40</v>
      </c>
      <c r="C1493" s="105" t="s">
        <v>5509</v>
      </c>
      <c r="D1493" s="107" t="s">
        <v>1088</v>
      </c>
      <c r="E1493" s="106" t="s">
        <v>5582</v>
      </c>
      <c r="F1493" s="107" t="s">
        <v>5583</v>
      </c>
      <c r="G1493" s="106" t="s">
        <v>5582</v>
      </c>
      <c r="H1493" s="105" t="str">
        <f t="shared" si="47"/>
        <v>福岡県志免町</v>
      </c>
      <c r="I1493" t="s">
        <v>5584</v>
      </c>
    </row>
    <row r="1494" spans="1:9" x14ac:dyDescent="0.35">
      <c r="A1494" s="108" t="str">
        <f t="shared" si="46"/>
        <v>40</v>
      </c>
      <c r="B1494" s="105">
        <v>40</v>
      </c>
      <c r="C1494" s="105" t="s">
        <v>5509</v>
      </c>
      <c r="D1494" s="107" t="s">
        <v>1615</v>
      </c>
      <c r="E1494" s="106" t="s">
        <v>5585</v>
      </c>
      <c r="F1494" s="107" t="s">
        <v>5586</v>
      </c>
      <c r="G1494" s="106" t="s">
        <v>5585</v>
      </c>
      <c r="H1494" s="105" t="str">
        <f t="shared" si="47"/>
        <v>福岡県須恵町</v>
      </c>
      <c r="I1494" t="s">
        <v>5587</v>
      </c>
    </row>
    <row r="1495" spans="1:9" x14ac:dyDescent="0.35">
      <c r="A1495" s="108" t="str">
        <f t="shared" si="46"/>
        <v>40</v>
      </c>
      <c r="B1495" s="105">
        <v>40</v>
      </c>
      <c r="C1495" s="105" t="s">
        <v>5509</v>
      </c>
      <c r="D1495" s="107" t="s">
        <v>1092</v>
      </c>
      <c r="E1495" s="106" t="s">
        <v>5588</v>
      </c>
      <c r="F1495" s="107" t="s">
        <v>5589</v>
      </c>
      <c r="G1495" s="106" t="s">
        <v>5588</v>
      </c>
      <c r="H1495" s="105" t="str">
        <f t="shared" si="47"/>
        <v>福岡県新宮町</v>
      </c>
      <c r="I1495" t="s">
        <v>5590</v>
      </c>
    </row>
    <row r="1496" spans="1:9" x14ac:dyDescent="0.35">
      <c r="A1496" s="108" t="str">
        <f t="shared" si="46"/>
        <v>40</v>
      </c>
      <c r="B1496" s="105">
        <v>40</v>
      </c>
      <c r="C1496" s="105" t="s">
        <v>5509</v>
      </c>
      <c r="D1496" s="107" t="s">
        <v>1096</v>
      </c>
      <c r="E1496" s="106" t="s">
        <v>5591</v>
      </c>
      <c r="F1496" s="107" t="s">
        <v>5592</v>
      </c>
      <c r="G1496" s="106" t="s">
        <v>5591</v>
      </c>
      <c r="H1496" s="105" t="str">
        <f t="shared" si="47"/>
        <v>福岡県古賀市</v>
      </c>
      <c r="I1496" t="s">
        <v>5593</v>
      </c>
    </row>
    <row r="1497" spans="1:9" x14ac:dyDescent="0.35">
      <c r="A1497" s="108" t="str">
        <f t="shared" si="46"/>
        <v>40</v>
      </c>
      <c r="B1497" s="105">
        <v>40</v>
      </c>
      <c r="C1497" s="105" t="s">
        <v>5509</v>
      </c>
      <c r="D1497" s="107" t="s">
        <v>1100</v>
      </c>
      <c r="E1497" s="106" t="s">
        <v>5594</v>
      </c>
      <c r="F1497" s="107" t="s">
        <v>5595</v>
      </c>
      <c r="G1497" s="106" t="s">
        <v>5594</v>
      </c>
      <c r="H1497" s="105" t="str">
        <f t="shared" si="47"/>
        <v>福岡県久山町</v>
      </c>
      <c r="I1497" t="s">
        <v>5596</v>
      </c>
    </row>
    <row r="1498" spans="1:9" x14ac:dyDescent="0.35">
      <c r="A1498" s="108" t="str">
        <f t="shared" si="46"/>
        <v>40</v>
      </c>
      <c r="B1498" s="105">
        <v>40</v>
      </c>
      <c r="C1498" s="105" t="s">
        <v>5509</v>
      </c>
      <c r="D1498" s="107" t="s">
        <v>1104</v>
      </c>
      <c r="E1498" s="106" t="s">
        <v>5597</v>
      </c>
      <c r="F1498" s="107" t="s">
        <v>5598</v>
      </c>
      <c r="G1498" s="106" t="s">
        <v>5597</v>
      </c>
      <c r="H1498" s="105" t="str">
        <f t="shared" si="47"/>
        <v>福岡県粕屋町</v>
      </c>
      <c r="I1498" t="s">
        <v>5599</v>
      </c>
    </row>
    <row r="1499" spans="1:9" x14ac:dyDescent="0.35">
      <c r="A1499" s="108" t="str">
        <f t="shared" si="46"/>
        <v>40</v>
      </c>
      <c r="B1499" s="105">
        <v>40</v>
      </c>
      <c r="C1499" s="105" t="s">
        <v>5509</v>
      </c>
      <c r="D1499" s="107" t="s">
        <v>1619</v>
      </c>
      <c r="E1499" s="106" t="s">
        <v>5600</v>
      </c>
      <c r="F1499" s="107" t="s">
        <v>5601</v>
      </c>
      <c r="G1499" s="106" t="s">
        <v>5600</v>
      </c>
      <c r="H1499" s="105" t="str">
        <f t="shared" si="47"/>
        <v>福岡県宗像市</v>
      </c>
      <c r="I1499" t="s">
        <v>5602</v>
      </c>
    </row>
    <row r="1500" spans="1:9" x14ac:dyDescent="0.35">
      <c r="A1500" s="108" t="str">
        <f t="shared" si="46"/>
        <v>40</v>
      </c>
      <c r="B1500" s="105">
        <v>40</v>
      </c>
      <c r="C1500" s="105" t="s">
        <v>5509</v>
      </c>
      <c r="D1500" s="107" t="s">
        <v>1108</v>
      </c>
      <c r="E1500" s="106" t="s">
        <v>5603</v>
      </c>
      <c r="F1500" s="107" t="s">
        <v>5604</v>
      </c>
      <c r="G1500" s="106" t="s">
        <v>5603</v>
      </c>
      <c r="H1500" s="105" t="str">
        <f t="shared" si="47"/>
        <v>福岡県福津市</v>
      </c>
      <c r="I1500" t="s">
        <v>5605</v>
      </c>
    </row>
    <row r="1501" spans="1:9" x14ac:dyDescent="0.35">
      <c r="A1501" s="108" t="str">
        <f t="shared" si="46"/>
        <v>40</v>
      </c>
      <c r="B1501" s="105">
        <v>40</v>
      </c>
      <c r="C1501" s="105" t="s">
        <v>5509</v>
      </c>
      <c r="D1501" s="107" t="s">
        <v>1124</v>
      </c>
      <c r="E1501" s="106" t="s">
        <v>5606</v>
      </c>
      <c r="F1501" s="107" t="s">
        <v>5607</v>
      </c>
      <c r="G1501" s="106" t="s">
        <v>5606</v>
      </c>
      <c r="H1501" s="105" t="str">
        <f t="shared" si="47"/>
        <v>福岡県芦屋町</v>
      </c>
      <c r="I1501" t="s">
        <v>5608</v>
      </c>
    </row>
    <row r="1502" spans="1:9" x14ac:dyDescent="0.35">
      <c r="A1502" s="108" t="str">
        <f t="shared" si="46"/>
        <v>40</v>
      </c>
      <c r="B1502" s="105">
        <v>40</v>
      </c>
      <c r="C1502" s="105" t="s">
        <v>5509</v>
      </c>
      <c r="D1502" s="107" t="s">
        <v>2160</v>
      </c>
      <c r="E1502" s="106" t="s">
        <v>5609</v>
      </c>
      <c r="F1502" s="107" t="s">
        <v>5610</v>
      </c>
      <c r="G1502" s="106" t="s">
        <v>5609</v>
      </c>
      <c r="H1502" s="105" t="str">
        <f t="shared" si="47"/>
        <v>福岡県水巻町</v>
      </c>
      <c r="I1502" t="s">
        <v>5611</v>
      </c>
    </row>
    <row r="1503" spans="1:9" x14ac:dyDescent="0.35">
      <c r="A1503" s="108" t="str">
        <f t="shared" si="46"/>
        <v>40</v>
      </c>
      <c r="B1503" s="105">
        <v>40</v>
      </c>
      <c r="C1503" s="105" t="s">
        <v>5509</v>
      </c>
      <c r="D1503" s="107" t="s">
        <v>1884</v>
      </c>
      <c r="E1503" s="106" t="s">
        <v>5612</v>
      </c>
      <c r="F1503" s="107" t="s">
        <v>5613</v>
      </c>
      <c r="G1503" s="106" t="s">
        <v>5612</v>
      </c>
      <c r="H1503" s="105" t="str">
        <f t="shared" si="47"/>
        <v>福岡県岡垣町</v>
      </c>
      <c r="I1503" t="s">
        <v>5614</v>
      </c>
    </row>
    <row r="1504" spans="1:9" x14ac:dyDescent="0.35">
      <c r="A1504" s="108" t="str">
        <f t="shared" si="46"/>
        <v>40</v>
      </c>
      <c r="B1504" s="105">
        <v>40</v>
      </c>
      <c r="C1504" s="105" t="s">
        <v>5509</v>
      </c>
      <c r="D1504" s="107" t="s">
        <v>1128</v>
      </c>
      <c r="E1504" s="106" t="s">
        <v>5615</v>
      </c>
      <c r="F1504" s="107" t="s">
        <v>5616</v>
      </c>
      <c r="G1504" s="106" t="s">
        <v>5615</v>
      </c>
      <c r="H1504" s="105" t="str">
        <f t="shared" si="47"/>
        <v>福岡県遠賀町</v>
      </c>
      <c r="I1504" t="s">
        <v>5617</v>
      </c>
    </row>
    <row r="1505" spans="1:9" x14ac:dyDescent="0.35">
      <c r="A1505" s="108" t="str">
        <f t="shared" si="46"/>
        <v>40</v>
      </c>
      <c r="B1505" s="105">
        <v>40</v>
      </c>
      <c r="C1505" s="105" t="s">
        <v>5509</v>
      </c>
      <c r="D1505" s="107" t="s">
        <v>1132</v>
      </c>
      <c r="E1505" s="106" t="s">
        <v>5618</v>
      </c>
      <c r="F1505" s="107" t="s">
        <v>5619</v>
      </c>
      <c r="G1505" s="106" t="s">
        <v>5618</v>
      </c>
      <c r="H1505" s="105" t="str">
        <f t="shared" si="47"/>
        <v>福岡県小竹町</v>
      </c>
      <c r="I1505" t="s">
        <v>5620</v>
      </c>
    </row>
    <row r="1506" spans="1:9" x14ac:dyDescent="0.35">
      <c r="A1506" s="108" t="str">
        <f t="shared" si="46"/>
        <v>40</v>
      </c>
      <c r="B1506" s="105">
        <v>40</v>
      </c>
      <c r="C1506" s="105" t="s">
        <v>5509</v>
      </c>
      <c r="D1506" s="107" t="s">
        <v>1136</v>
      </c>
      <c r="E1506" s="106" t="s">
        <v>5621</v>
      </c>
      <c r="F1506" s="107" t="s">
        <v>5622</v>
      </c>
      <c r="G1506" s="106" t="s">
        <v>5621</v>
      </c>
      <c r="H1506" s="105" t="str">
        <f t="shared" si="47"/>
        <v>福岡県鞍手町</v>
      </c>
      <c r="I1506" t="s">
        <v>5623</v>
      </c>
    </row>
    <row r="1507" spans="1:9" x14ac:dyDescent="0.35">
      <c r="A1507" s="108" t="str">
        <f t="shared" si="46"/>
        <v>40</v>
      </c>
      <c r="B1507" s="105">
        <v>40</v>
      </c>
      <c r="C1507" s="105" t="s">
        <v>5509</v>
      </c>
      <c r="D1507" s="107" t="s">
        <v>1140</v>
      </c>
      <c r="E1507" s="106" t="s">
        <v>5624</v>
      </c>
      <c r="F1507" s="107" t="s">
        <v>5625</v>
      </c>
      <c r="G1507" s="106" t="s">
        <v>5624</v>
      </c>
      <c r="H1507" s="105" t="str">
        <f t="shared" si="47"/>
        <v>福岡県宮若市</v>
      </c>
      <c r="I1507" t="s">
        <v>5626</v>
      </c>
    </row>
    <row r="1508" spans="1:9" x14ac:dyDescent="0.35">
      <c r="A1508" s="108" t="str">
        <f t="shared" si="46"/>
        <v>40</v>
      </c>
      <c r="B1508" s="105">
        <v>40</v>
      </c>
      <c r="C1508" s="105" t="s">
        <v>5509</v>
      </c>
      <c r="D1508" s="107" t="s">
        <v>1641</v>
      </c>
      <c r="E1508" s="106" t="s">
        <v>5627</v>
      </c>
      <c r="F1508" s="107" t="s">
        <v>5628</v>
      </c>
      <c r="G1508" s="106" t="s">
        <v>5627</v>
      </c>
      <c r="H1508" s="105" t="str">
        <f t="shared" si="47"/>
        <v>福岡県桂川町</v>
      </c>
      <c r="I1508" t="s">
        <v>5629</v>
      </c>
    </row>
    <row r="1509" spans="1:9" x14ac:dyDescent="0.35">
      <c r="A1509" s="108" t="str">
        <f t="shared" si="46"/>
        <v>40</v>
      </c>
      <c r="B1509" s="105">
        <v>40</v>
      </c>
      <c r="C1509" s="105" t="s">
        <v>5509</v>
      </c>
      <c r="D1509" s="107" t="s">
        <v>1164</v>
      </c>
      <c r="E1509" s="106" t="s">
        <v>5630</v>
      </c>
      <c r="F1509" s="107" t="s">
        <v>5631</v>
      </c>
      <c r="G1509" s="106" t="s">
        <v>5630</v>
      </c>
      <c r="H1509" s="105" t="str">
        <f t="shared" si="47"/>
        <v>福岡県筑前町</v>
      </c>
      <c r="I1509" t="s">
        <v>5632</v>
      </c>
    </row>
    <row r="1510" spans="1:9" x14ac:dyDescent="0.35">
      <c r="A1510" s="108" t="str">
        <f t="shared" si="46"/>
        <v>40</v>
      </c>
      <c r="B1510" s="105">
        <v>40</v>
      </c>
      <c r="C1510" s="105" t="s">
        <v>5509</v>
      </c>
      <c r="D1510" s="107" t="s">
        <v>1172</v>
      </c>
      <c r="E1510" s="106" t="s">
        <v>5633</v>
      </c>
      <c r="F1510" s="107" t="s">
        <v>5634</v>
      </c>
      <c r="G1510" s="106" t="s">
        <v>5633</v>
      </c>
      <c r="H1510" s="105" t="str">
        <f t="shared" si="47"/>
        <v>福岡県東峰村</v>
      </c>
      <c r="I1510" t="s">
        <v>5635</v>
      </c>
    </row>
    <row r="1511" spans="1:9" x14ac:dyDescent="0.35">
      <c r="A1511" s="108" t="str">
        <f t="shared" si="46"/>
        <v>40</v>
      </c>
      <c r="B1511" s="105">
        <v>40</v>
      </c>
      <c r="C1511" s="105" t="s">
        <v>5509</v>
      </c>
      <c r="D1511" s="107" t="s">
        <v>1180</v>
      </c>
      <c r="E1511" s="106" t="s">
        <v>5636</v>
      </c>
      <c r="F1511" s="107" t="s">
        <v>5637</v>
      </c>
      <c r="G1511" s="106" t="s">
        <v>5636</v>
      </c>
      <c r="H1511" s="105" t="str">
        <f t="shared" si="47"/>
        <v>福岡県糸島市</v>
      </c>
      <c r="I1511" t="s">
        <v>5638</v>
      </c>
    </row>
    <row r="1512" spans="1:9" x14ac:dyDescent="0.35">
      <c r="A1512" s="108" t="str">
        <f t="shared" si="46"/>
        <v>40</v>
      </c>
      <c r="B1512" s="105">
        <v>40</v>
      </c>
      <c r="C1512" s="105" t="s">
        <v>5509</v>
      </c>
      <c r="D1512" s="107" t="s">
        <v>1184</v>
      </c>
      <c r="E1512" s="106" t="s">
        <v>5639</v>
      </c>
      <c r="F1512" s="107" t="s">
        <v>5640</v>
      </c>
      <c r="G1512" s="106" t="s">
        <v>5639</v>
      </c>
      <c r="H1512" s="105" t="str">
        <f t="shared" si="47"/>
        <v>福岡県うきは市</v>
      </c>
      <c r="I1512" t="s">
        <v>5641</v>
      </c>
    </row>
    <row r="1513" spans="1:9" x14ac:dyDescent="0.35">
      <c r="A1513" s="108" t="str">
        <f t="shared" si="46"/>
        <v>40</v>
      </c>
      <c r="B1513" s="105">
        <v>40</v>
      </c>
      <c r="C1513" s="105" t="s">
        <v>5509</v>
      </c>
      <c r="D1513" s="107" t="s">
        <v>2586</v>
      </c>
      <c r="E1513" s="106" t="s">
        <v>5642</v>
      </c>
      <c r="F1513" s="107" t="s">
        <v>5643</v>
      </c>
      <c r="G1513" s="106" t="s">
        <v>5642</v>
      </c>
      <c r="H1513" s="105" t="str">
        <f t="shared" si="47"/>
        <v>福岡県大刀洗町</v>
      </c>
      <c r="I1513" t="s">
        <v>5644</v>
      </c>
    </row>
    <row r="1514" spans="1:9" x14ac:dyDescent="0.35">
      <c r="A1514" s="108" t="str">
        <f t="shared" si="46"/>
        <v>40</v>
      </c>
      <c r="B1514" s="105">
        <v>40</v>
      </c>
      <c r="C1514" s="105" t="s">
        <v>5509</v>
      </c>
      <c r="D1514" s="107" t="s">
        <v>1888</v>
      </c>
      <c r="E1514" s="106" t="s">
        <v>5645</v>
      </c>
      <c r="F1514" s="107" t="s">
        <v>5646</v>
      </c>
      <c r="G1514" s="106" t="s">
        <v>5645</v>
      </c>
      <c r="H1514" s="105" t="str">
        <f t="shared" si="47"/>
        <v>福岡県大木町</v>
      </c>
      <c r="I1514" t="s">
        <v>5647</v>
      </c>
    </row>
    <row r="1515" spans="1:9" x14ac:dyDescent="0.35">
      <c r="A1515" s="108" t="str">
        <f t="shared" si="46"/>
        <v>40</v>
      </c>
      <c r="B1515" s="105">
        <v>40</v>
      </c>
      <c r="C1515" s="105" t="s">
        <v>5509</v>
      </c>
      <c r="D1515" s="107" t="s">
        <v>1697</v>
      </c>
      <c r="E1515" s="106" t="s">
        <v>4853</v>
      </c>
      <c r="F1515" s="107" t="s">
        <v>5648</v>
      </c>
      <c r="G1515" s="106" t="s">
        <v>4853</v>
      </c>
      <c r="H1515" s="105" t="str">
        <f t="shared" si="47"/>
        <v>福岡県広川町</v>
      </c>
      <c r="I1515" t="s">
        <v>5649</v>
      </c>
    </row>
    <row r="1516" spans="1:9" x14ac:dyDescent="0.35">
      <c r="A1516" s="108" t="str">
        <f t="shared" si="46"/>
        <v>40</v>
      </c>
      <c r="B1516" s="105">
        <v>40</v>
      </c>
      <c r="C1516" s="105" t="s">
        <v>5509</v>
      </c>
      <c r="D1516" s="107" t="s">
        <v>1896</v>
      </c>
      <c r="E1516" s="106" t="s">
        <v>5650</v>
      </c>
      <c r="F1516" s="107" t="s">
        <v>5651</v>
      </c>
      <c r="G1516" s="106" t="s">
        <v>5650</v>
      </c>
      <c r="H1516" s="105" t="str">
        <f t="shared" si="47"/>
        <v>福岡県みやま市</v>
      </c>
      <c r="I1516" t="s">
        <v>5652</v>
      </c>
    </row>
    <row r="1517" spans="1:9" x14ac:dyDescent="0.35">
      <c r="A1517" s="108" t="str">
        <f t="shared" si="46"/>
        <v>40</v>
      </c>
      <c r="B1517" s="105">
        <v>40</v>
      </c>
      <c r="C1517" s="105" t="s">
        <v>5509</v>
      </c>
      <c r="D1517" s="107" t="s">
        <v>1915</v>
      </c>
      <c r="E1517" s="106" t="s">
        <v>5653</v>
      </c>
      <c r="F1517" s="107" t="s">
        <v>5654</v>
      </c>
      <c r="G1517" s="106" t="s">
        <v>5653</v>
      </c>
      <c r="H1517" s="105" t="str">
        <f t="shared" si="47"/>
        <v>福岡県香春町</v>
      </c>
      <c r="I1517" t="s">
        <v>5655</v>
      </c>
    </row>
    <row r="1518" spans="1:9" x14ac:dyDescent="0.35">
      <c r="A1518" s="108" t="str">
        <f t="shared" si="46"/>
        <v>40</v>
      </c>
      <c r="B1518" s="105">
        <v>40</v>
      </c>
      <c r="C1518" s="105" t="s">
        <v>5509</v>
      </c>
      <c r="D1518" s="107" t="s">
        <v>2249</v>
      </c>
      <c r="E1518" s="106" t="s">
        <v>5656</v>
      </c>
      <c r="F1518" s="107" t="s">
        <v>5657</v>
      </c>
      <c r="G1518" s="106" t="s">
        <v>5656</v>
      </c>
      <c r="H1518" s="105" t="str">
        <f t="shared" si="47"/>
        <v>福岡県添田町</v>
      </c>
      <c r="I1518" t="s">
        <v>5658</v>
      </c>
    </row>
    <row r="1519" spans="1:9" x14ac:dyDescent="0.35">
      <c r="A1519" s="108" t="str">
        <f t="shared" si="46"/>
        <v>40</v>
      </c>
      <c r="B1519" s="105">
        <v>40</v>
      </c>
      <c r="C1519" s="105" t="s">
        <v>5509</v>
      </c>
      <c r="D1519" s="107" t="s">
        <v>1204</v>
      </c>
      <c r="E1519" s="106" t="s">
        <v>5659</v>
      </c>
      <c r="F1519" s="107" t="s">
        <v>5660</v>
      </c>
      <c r="G1519" s="106" t="s">
        <v>5659</v>
      </c>
      <c r="H1519" s="105" t="str">
        <f t="shared" si="47"/>
        <v>福岡県福智町</v>
      </c>
      <c r="I1519" t="s">
        <v>5661</v>
      </c>
    </row>
    <row r="1520" spans="1:9" x14ac:dyDescent="0.35">
      <c r="A1520" s="108" t="str">
        <f t="shared" si="46"/>
        <v>40</v>
      </c>
      <c r="B1520" s="105">
        <v>40</v>
      </c>
      <c r="C1520" s="105" t="s">
        <v>5509</v>
      </c>
      <c r="D1520" s="107" t="s">
        <v>2256</v>
      </c>
      <c r="E1520" s="106" t="s">
        <v>5662</v>
      </c>
      <c r="F1520" s="107" t="s">
        <v>5663</v>
      </c>
      <c r="G1520" s="106" t="s">
        <v>5662</v>
      </c>
      <c r="H1520" s="105" t="str">
        <f t="shared" si="47"/>
        <v>福岡県糸田町</v>
      </c>
      <c r="I1520" t="s">
        <v>5664</v>
      </c>
    </row>
    <row r="1521" spans="1:9" x14ac:dyDescent="0.35">
      <c r="A1521" s="108" t="str">
        <f t="shared" si="46"/>
        <v>40</v>
      </c>
      <c r="B1521" s="105">
        <v>40</v>
      </c>
      <c r="C1521" s="105" t="s">
        <v>5509</v>
      </c>
      <c r="D1521" s="107" t="s">
        <v>2260</v>
      </c>
      <c r="E1521" s="106" t="s">
        <v>1848</v>
      </c>
      <c r="F1521" s="107" t="s">
        <v>5665</v>
      </c>
      <c r="G1521" s="106" t="s">
        <v>1848</v>
      </c>
      <c r="H1521" s="105" t="str">
        <f t="shared" si="47"/>
        <v>福岡県川崎町</v>
      </c>
      <c r="I1521" t="s">
        <v>5666</v>
      </c>
    </row>
    <row r="1522" spans="1:9" x14ac:dyDescent="0.35">
      <c r="A1522" s="108" t="str">
        <f t="shared" si="46"/>
        <v>40</v>
      </c>
      <c r="B1522" s="105">
        <v>40</v>
      </c>
      <c r="C1522" s="105" t="s">
        <v>5509</v>
      </c>
      <c r="D1522" s="107" t="s">
        <v>5667</v>
      </c>
      <c r="E1522" s="106" t="s">
        <v>5668</v>
      </c>
      <c r="F1522" s="107" t="s">
        <v>5669</v>
      </c>
      <c r="G1522" s="106" t="s">
        <v>5668</v>
      </c>
      <c r="H1522" s="105" t="str">
        <f t="shared" si="47"/>
        <v>福岡県大任町</v>
      </c>
      <c r="I1522" t="s">
        <v>5670</v>
      </c>
    </row>
    <row r="1523" spans="1:9" x14ac:dyDescent="0.35">
      <c r="A1523" s="108" t="str">
        <f t="shared" si="46"/>
        <v>40</v>
      </c>
      <c r="B1523" s="105">
        <v>40</v>
      </c>
      <c r="C1523" s="105" t="s">
        <v>5509</v>
      </c>
      <c r="D1523" s="107" t="s">
        <v>2371</v>
      </c>
      <c r="E1523" s="106" t="s">
        <v>5671</v>
      </c>
      <c r="F1523" s="107" t="s">
        <v>5672</v>
      </c>
      <c r="G1523" s="106" t="s">
        <v>5671</v>
      </c>
      <c r="H1523" s="105" t="str">
        <f t="shared" si="47"/>
        <v>福岡県赤村</v>
      </c>
      <c r="I1523" t="s">
        <v>5673</v>
      </c>
    </row>
    <row r="1524" spans="1:9" x14ac:dyDescent="0.35">
      <c r="A1524" s="108" t="str">
        <f t="shared" si="46"/>
        <v>40</v>
      </c>
      <c r="B1524" s="105">
        <v>40</v>
      </c>
      <c r="C1524" s="105" t="s">
        <v>5509</v>
      </c>
      <c r="D1524" s="107" t="s">
        <v>1212</v>
      </c>
      <c r="E1524" s="106" t="s">
        <v>5674</v>
      </c>
      <c r="F1524" s="107" t="s">
        <v>5675</v>
      </c>
      <c r="G1524" s="106" t="s">
        <v>5674</v>
      </c>
      <c r="H1524" s="105" t="str">
        <f t="shared" si="47"/>
        <v>福岡県苅田町</v>
      </c>
      <c r="I1524" t="s">
        <v>5676</v>
      </c>
    </row>
    <row r="1525" spans="1:9" x14ac:dyDescent="0.35">
      <c r="A1525" s="108" t="str">
        <f t="shared" si="46"/>
        <v>40</v>
      </c>
      <c r="B1525" s="105">
        <v>40</v>
      </c>
      <c r="C1525" s="105" t="s">
        <v>5509</v>
      </c>
      <c r="D1525" s="107" t="s">
        <v>1216</v>
      </c>
      <c r="E1525" s="106" t="s">
        <v>5677</v>
      </c>
      <c r="F1525" s="107" t="s">
        <v>5678</v>
      </c>
      <c r="G1525" s="106" t="s">
        <v>5677</v>
      </c>
      <c r="H1525" s="105" t="str">
        <f t="shared" si="47"/>
        <v>福岡県みやこ町</v>
      </c>
      <c r="I1525" t="s">
        <v>5679</v>
      </c>
    </row>
    <row r="1526" spans="1:9" x14ac:dyDescent="0.35">
      <c r="A1526" s="108" t="str">
        <f t="shared" si="46"/>
        <v>40</v>
      </c>
      <c r="B1526" s="105">
        <v>40</v>
      </c>
      <c r="C1526" s="105" t="s">
        <v>5509</v>
      </c>
      <c r="D1526" s="107" t="s">
        <v>1228</v>
      </c>
      <c r="E1526" s="106" t="s">
        <v>5680</v>
      </c>
      <c r="F1526" s="107" t="s">
        <v>5681</v>
      </c>
      <c r="G1526" s="106" t="s">
        <v>5680</v>
      </c>
      <c r="H1526" s="105" t="str">
        <f t="shared" si="47"/>
        <v>福岡県築上町</v>
      </c>
      <c r="I1526" t="s">
        <v>5682</v>
      </c>
    </row>
    <row r="1527" spans="1:9" x14ac:dyDescent="0.35">
      <c r="A1527" s="108" t="str">
        <f t="shared" si="46"/>
        <v>40</v>
      </c>
      <c r="B1527" s="105">
        <v>40</v>
      </c>
      <c r="C1527" s="105" t="s">
        <v>5509</v>
      </c>
      <c r="D1527" s="107" t="s">
        <v>2387</v>
      </c>
      <c r="E1527" s="106" t="s">
        <v>5683</v>
      </c>
      <c r="F1527" s="107" t="s">
        <v>5684</v>
      </c>
      <c r="G1527" s="106" t="s">
        <v>5683</v>
      </c>
      <c r="H1527" s="105" t="str">
        <f t="shared" si="47"/>
        <v>福岡県吉富町</v>
      </c>
      <c r="I1527" t="s">
        <v>5685</v>
      </c>
    </row>
    <row r="1528" spans="1:9" x14ac:dyDescent="0.35">
      <c r="A1528" s="108" t="str">
        <f t="shared" si="46"/>
        <v>40</v>
      </c>
      <c r="B1528" s="105">
        <v>40</v>
      </c>
      <c r="C1528" s="105" t="s">
        <v>5509</v>
      </c>
      <c r="D1528" s="107" t="s">
        <v>1246</v>
      </c>
      <c r="E1528" s="106" t="s">
        <v>5686</v>
      </c>
      <c r="F1528" s="107" t="s">
        <v>5687</v>
      </c>
      <c r="G1528" s="106" t="s">
        <v>5686</v>
      </c>
      <c r="H1528" s="105" t="str">
        <f t="shared" si="47"/>
        <v>福岡県上毛町</v>
      </c>
      <c r="I1528" t="s">
        <v>5688</v>
      </c>
    </row>
    <row r="1529" spans="1:9" x14ac:dyDescent="0.35">
      <c r="A1529" s="108" t="str">
        <f t="shared" si="46"/>
        <v>41</v>
      </c>
      <c r="B1529" s="105">
        <v>41</v>
      </c>
      <c r="C1529" s="105" t="s">
        <v>5689</v>
      </c>
      <c r="D1529" s="107" t="s">
        <v>988</v>
      </c>
      <c r="E1529" s="106" t="s">
        <v>5690</v>
      </c>
      <c r="F1529" s="107" t="s">
        <v>5691</v>
      </c>
      <c r="G1529" s="106" t="s">
        <v>5690</v>
      </c>
      <c r="H1529" s="105" t="str">
        <f t="shared" si="47"/>
        <v>佐賀県佐賀市</v>
      </c>
      <c r="I1529" t="s">
        <v>5692</v>
      </c>
    </row>
    <row r="1530" spans="1:9" x14ac:dyDescent="0.35">
      <c r="A1530" s="108" t="str">
        <f t="shared" si="46"/>
        <v>41</v>
      </c>
      <c r="B1530" s="105">
        <v>41</v>
      </c>
      <c r="C1530" s="105" t="s">
        <v>5689</v>
      </c>
      <c r="D1530" s="107" t="s">
        <v>992</v>
      </c>
      <c r="E1530" s="106" t="s">
        <v>5693</v>
      </c>
      <c r="F1530" s="107" t="s">
        <v>5694</v>
      </c>
      <c r="G1530" s="106" t="s">
        <v>5693</v>
      </c>
      <c r="H1530" s="105" t="str">
        <f t="shared" si="47"/>
        <v>佐賀県唐津市</v>
      </c>
      <c r="I1530" t="s">
        <v>5695</v>
      </c>
    </row>
    <row r="1531" spans="1:9" x14ac:dyDescent="0.35">
      <c r="A1531" s="108" t="str">
        <f t="shared" si="46"/>
        <v>41</v>
      </c>
      <c r="B1531" s="105">
        <v>41</v>
      </c>
      <c r="C1531" s="105" t="s">
        <v>5689</v>
      </c>
      <c r="D1531" s="107" t="s">
        <v>996</v>
      </c>
      <c r="E1531" s="106" t="s">
        <v>5696</v>
      </c>
      <c r="F1531" s="107" t="s">
        <v>5697</v>
      </c>
      <c r="G1531" s="106" t="s">
        <v>5696</v>
      </c>
      <c r="H1531" s="105" t="str">
        <f t="shared" si="47"/>
        <v>佐賀県鳥栖市</v>
      </c>
      <c r="I1531" t="s">
        <v>5698</v>
      </c>
    </row>
    <row r="1532" spans="1:9" x14ac:dyDescent="0.35">
      <c r="A1532" s="108" t="str">
        <f t="shared" si="46"/>
        <v>41</v>
      </c>
      <c r="B1532" s="105">
        <v>41</v>
      </c>
      <c r="C1532" s="105" t="s">
        <v>5689</v>
      </c>
      <c r="D1532" s="107" t="s">
        <v>1000</v>
      </c>
      <c r="E1532" s="106" t="s">
        <v>5699</v>
      </c>
      <c r="F1532" s="107" t="s">
        <v>5700</v>
      </c>
      <c r="G1532" s="106" t="s">
        <v>5699</v>
      </c>
      <c r="H1532" s="105" t="str">
        <f t="shared" si="47"/>
        <v>佐賀県多久市</v>
      </c>
      <c r="I1532" t="s">
        <v>5701</v>
      </c>
    </row>
    <row r="1533" spans="1:9" x14ac:dyDescent="0.35">
      <c r="A1533" s="108" t="str">
        <f t="shared" si="46"/>
        <v>41</v>
      </c>
      <c r="B1533" s="105">
        <v>41</v>
      </c>
      <c r="C1533" s="105" t="s">
        <v>5689</v>
      </c>
      <c r="D1533" s="107" t="s">
        <v>1004</v>
      </c>
      <c r="E1533" s="106" t="s">
        <v>5702</v>
      </c>
      <c r="F1533" s="107" t="s">
        <v>5703</v>
      </c>
      <c r="G1533" s="106" t="s">
        <v>5702</v>
      </c>
      <c r="H1533" s="105" t="str">
        <f t="shared" si="47"/>
        <v>佐賀県伊万里市</v>
      </c>
      <c r="I1533" t="s">
        <v>5704</v>
      </c>
    </row>
    <row r="1534" spans="1:9" x14ac:dyDescent="0.35">
      <c r="A1534" s="108" t="str">
        <f t="shared" si="46"/>
        <v>41</v>
      </c>
      <c r="B1534" s="105">
        <v>41</v>
      </c>
      <c r="C1534" s="105" t="s">
        <v>5689</v>
      </c>
      <c r="D1534" s="107" t="s">
        <v>1008</v>
      </c>
      <c r="E1534" s="106" t="s">
        <v>5705</v>
      </c>
      <c r="F1534" s="107" t="s">
        <v>5706</v>
      </c>
      <c r="G1534" s="106" t="s">
        <v>5705</v>
      </c>
      <c r="H1534" s="105" t="str">
        <f t="shared" si="47"/>
        <v>佐賀県武雄市</v>
      </c>
      <c r="I1534" t="s">
        <v>5707</v>
      </c>
    </row>
    <row r="1535" spans="1:9" x14ac:dyDescent="0.35">
      <c r="A1535" s="108" t="str">
        <f t="shared" si="46"/>
        <v>41</v>
      </c>
      <c r="B1535" s="105">
        <v>41</v>
      </c>
      <c r="C1535" s="105" t="s">
        <v>5689</v>
      </c>
      <c r="D1535" s="107" t="s">
        <v>1012</v>
      </c>
      <c r="E1535" s="106" t="s">
        <v>5708</v>
      </c>
      <c r="F1535" s="107" t="s">
        <v>5709</v>
      </c>
      <c r="G1535" s="106" t="s">
        <v>5708</v>
      </c>
      <c r="H1535" s="105" t="str">
        <f t="shared" si="47"/>
        <v>佐賀県鹿島市</v>
      </c>
      <c r="I1535" t="s">
        <v>5710</v>
      </c>
    </row>
    <row r="1536" spans="1:9" x14ac:dyDescent="0.35">
      <c r="A1536" s="108" t="str">
        <f t="shared" si="46"/>
        <v>41</v>
      </c>
      <c r="B1536" s="105">
        <v>41</v>
      </c>
      <c r="C1536" s="105" t="s">
        <v>5689</v>
      </c>
      <c r="D1536" s="107" t="s">
        <v>1040</v>
      </c>
      <c r="E1536" s="106" t="s">
        <v>5711</v>
      </c>
      <c r="F1536" s="107" t="s">
        <v>5712</v>
      </c>
      <c r="G1536" s="106" t="s">
        <v>5711</v>
      </c>
      <c r="H1536" s="105" t="str">
        <f t="shared" si="47"/>
        <v>佐賀県神埼市</v>
      </c>
      <c r="I1536" t="s">
        <v>5713</v>
      </c>
    </row>
    <row r="1537" spans="1:9" x14ac:dyDescent="0.35">
      <c r="A1537" s="108" t="str">
        <f t="shared" si="46"/>
        <v>41</v>
      </c>
      <c r="B1537" s="105">
        <v>41</v>
      </c>
      <c r="C1537" s="105" t="s">
        <v>5689</v>
      </c>
      <c r="D1537" s="107" t="s">
        <v>1048</v>
      </c>
      <c r="E1537" s="106" t="s">
        <v>5714</v>
      </c>
      <c r="F1537" s="107" t="s">
        <v>5715</v>
      </c>
      <c r="G1537" s="106" t="s">
        <v>5714</v>
      </c>
      <c r="H1537" s="105" t="str">
        <f t="shared" si="47"/>
        <v>佐賀県吉野ヶ里町</v>
      </c>
      <c r="I1537" t="s">
        <v>5716</v>
      </c>
    </row>
    <row r="1538" spans="1:9" x14ac:dyDescent="0.35">
      <c r="A1538" s="108" t="str">
        <f t="shared" ref="A1538:A1601" si="48">MID(B1538+100,2,2)</f>
        <v>41</v>
      </c>
      <c r="B1538" s="105">
        <v>41</v>
      </c>
      <c r="C1538" s="105" t="s">
        <v>5689</v>
      </c>
      <c r="D1538" s="107" t="s">
        <v>1064</v>
      </c>
      <c r="E1538" s="106" t="s">
        <v>5717</v>
      </c>
      <c r="F1538" s="107" t="s">
        <v>5718</v>
      </c>
      <c r="G1538" s="106" t="s">
        <v>5717</v>
      </c>
      <c r="H1538" s="105" t="str">
        <f t="shared" ref="H1538:H1601" si="49">C1538&amp;E1538</f>
        <v>佐賀県基山町</v>
      </c>
      <c r="I1538" t="s">
        <v>5719</v>
      </c>
    </row>
    <row r="1539" spans="1:9" x14ac:dyDescent="0.35">
      <c r="A1539" s="108" t="str">
        <f t="shared" si="48"/>
        <v>41</v>
      </c>
      <c r="B1539" s="105">
        <v>41</v>
      </c>
      <c r="C1539" s="105" t="s">
        <v>5689</v>
      </c>
      <c r="D1539" s="107" t="s">
        <v>1068</v>
      </c>
      <c r="E1539" s="106" t="s">
        <v>5720</v>
      </c>
      <c r="F1539" s="107" t="s">
        <v>5721</v>
      </c>
      <c r="G1539" s="106" t="s">
        <v>5720</v>
      </c>
      <c r="H1539" s="105" t="str">
        <f t="shared" si="49"/>
        <v>佐賀県みやき町</v>
      </c>
      <c r="I1539" t="s">
        <v>5722</v>
      </c>
    </row>
    <row r="1540" spans="1:9" x14ac:dyDescent="0.35">
      <c r="A1540" s="108" t="str">
        <f t="shared" si="48"/>
        <v>41</v>
      </c>
      <c r="B1540" s="105">
        <v>41</v>
      </c>
      <c r="C1540" s="105" t="s">
        <v>5689</v>
      </c>
      <c r="D1540" s="107" t="s">
        <v>1080</v>
      </c>
      <c r="E1540" s="106" t="s">
        <v>5723</v>
      </c>
      <c r="F1540" s="107" t="s">
        <v>5724</v>
      </c>
      <c r="G1540" s="106" t="s">
        <v>5723</v>
      </c>
      <c r="H1540" s="105" t="str">
        <f t="shared" si="49"/>
        <v>佐賀県上峰町</v>
      </c>
      <c r="I1540" t="s">
        <v>5725</v>
      </c>
    </row>
    <row r="1541" spans="1:9" x14ac:dyDescent="0.35">
      <c r="A1541" s="108" t="str">
        <f t="shared" si="48"/>
        <v>41</v>
      </c>
      <c r="B1541" s="105">
        <v>41</v>
      </c>
      <c r="C1541" s="105" t="s">
        <v>5689</v>
      </c>
      <c r="D1541" s="107" t="s">
        <v>1084</v>
      </c>
      <c r="E1541" s="106" t="s">
        <v>5726</v>
      </c>
      <c r="F1541" s="107" t="s">
        <v>5727</v>
      </c>
      <c r="G1541" s="106" t="s">
        <v>5726</v>
      </c>
      <c r="H1541" s="105" t="str">
        <f t="shared" si="49"/>
        <v>佐賀県小城市</v>
      </c>
      <c r="I1541" t="s">
        <v>5728</v>
      </c>
    </row>
    <row r="1542" spans="1:9" x14ac:dyDescent="0.35">
      <c r="A1542" s="108" t="str">
        <f t="shared" si="48"/>
        <v>41</v>
      </c>
      <c r="B1542" s="105">
        <v>41</v>
      </c>
      <c r="C1542" s="105" t="s">
        <v>5689</v>
      </c>
      <c r="D1542" s="107" t="s">
        <v>1116</v>
      </c>
      <c r="E1542" s="106" t="s">
        <v>5729</v>
      </c>
      <c r="F1542" s="107" t="s">
        <v>5730</v>
      </c>
      <c r="G1542" s="106" t="s">
        <v>5729</v>
      </c>
      <c r="H1542" s="105" t="str">
        <f t="shared" si="49"/>
        <v>佐賀県玄海町</v>
      </c>
      <c r="I1542" t="s">
        <v>5731</v>
      </c>
    </row>
    <row r="1543" spans="1:9" x14ac:dyDescent="0.35">
      <c r="A1543" s="108" t="str">
        <f t="shared" si="48"/>
        <v>41</v>
      </c>
      <c r="B1543" s="105">
        <v>41</v>
      </c>
      <c r="C1543" s="105" t="s">
        <v>5689</v>
      </c>
      <c r="D1543" s="107" t="s">
        <v>2160</v>
      </c>
      <c r="E1543" s="106" t="s">
        <v>5732</v>
      </c>
      <c r="F1543" s="107" t="s">
        <v>5733</v>
      </c>
      <c r="G1543" s="106" t="s">
        <v>5732</v>
      </c>
      <c r="H1543" s="105" t="str">
        <f t="shared" si="49"/>
        <v>佐賀県有田町</v>
      </c>
      <c r="I1543" t="s">
        <v>5734</v>
      </c>
    </row>
    <row r="1544" spans="1:9" x14ac:dyDescent="0.35">
      <c r="A1544" s="108" t="str">
        <f t="shared" si="48"/>
        <v>41</v>
      </c>
      <c r="B1544" s="105">
        <v>41</v>
      </c>
      <c r="C1544" s="105" t="s">
        <v>5689</v>
      </c>
      <c r="D1544" s="107" t="s">
        <v>1136</v>
      </c>
      <c r="E1544" s="106" t="s">
        <v>5735</v>
      </c>
      <c r="F1544" s="107" t="s">
        <v>5736</v>
      </c>
      <c r="G1544" s="106" t="s">
        <v>5735</v>
      </c>
      <c r="H1544" s="105" t="str">
        <f t="shared" si="49"/>
        <v>佐賀県大町町</v>
      </c>
      <c r="I1544" t="s">
        <v>5737</v>
      </c>
    </row>
    <row r="1545" spans="1:9" x14ac:dyDescent="0.35">
      <c r="A1545" s="108" t="str">
        <f t="shared" si="48"/>
        <v>41</v>
      </c>
      <c r="B1545" s="105">
        <v>41</v>
      </c>
      <c r="C1545" s="105" t="s">
        <v>5689</v>
      </c>
      <c r="D1545" s="107" t="s">
        <v>1140</v>
      </c>
      <c r="E1545" s="106" t="s">
        <v>5738</v>
      </c>
      <c r="F1545" s="107" t="s">
        <v>5739</v>
      </c>
      <c r="G1545" s="106" t="s">
        <v>5738</v>
      </c>
      <c r="H1545" s="105" t="str">
        <f t="shared" si="49"/>
        <v>佐賀県江北町</v>
      </c>
      <c r="I1545" t="s">
        <v>5740</v>
      </c>
    </row>
    <row r="1546" spans="1:9" x14ac:dyDescent="0.35">
      <c r="A1546" s="108" t="str">
        <f t="shared" si="48"/>
        <v>41</v>
      </c>
      <c r="B1546" s="105">
        <v>41</v>
      </c>
      <c r="C1546" s="105" t="s">
        <v>5689</v>
      </c>
      <c r="D1546" s="107" t="s">
        <v>1144</v>
      </c>
      <c r="E1546" s="106" t="s">
        <v>5741</v>
      </c>
      <c r="F1546" s="107" t="s">
        <v>5742</v>
      </c>
      <c r="G1546" s="106" t="s">
        <v>5741</v>
      </c>
      <c r="H1546" s="105" t="str">
        <f t="shared" si="49"/>
        <v>佐賀県白石町</v>
      </c>
      <c r="I1546" t="s">
        <v>5743</v>
      </c>
    </row>
    <row r="1547" spans="1:9" x14ac:dyDescent="0.35">
      <c r="A1547" s="108" t="str">
        <f t="shared" si="48"/>
        <v>41</v>
      </c>
      <c r="B1547" s="105">
        <v>41</v>
      </c>
      <c r="C1547" s="105" t="s">
        <v>5689</v>
      </c>
      <c r="D1547" s="107" t="s">
        <v>1645</v>
      </c>
      <c r="E1547" s="106" t="s">
        <v>5744</v>
      </c>
      <c r="F1547" s="107" t="s">
        <v>5745</v>
      </c>
      <c r="G1547" s="106" t="s">
        <v>5744</v>
      </c>
      <c r="H1547" s="105" t="str">
        <f t="shared" si="49"/>
        <v>佐賀県太良町</v>
      </c>
      <c r="I1547" t="s">
        <v>5746</v>
      </c>
    </row>
    <row r="1548" spans="1:9" x14ac:dyDescent="0.35">
      <c r="A1548" s="108" t="str">
        <f t="shared" si="48"/>
        <v>41</v>
      </c>
      <c r="B1548" s="105">
        <v>41</v>
      </c>
      <c r="C1548" s="105" t="s">
        <v>5689</v>
      </c>
      <c r="D1548" s="107" t="s">
        <v>1775</v>
      </c>
      <c r="E1548" s="106" t="s">
        <v>5747</v>
      </c>
      <c r="F1548" s="107" t="s">
        <v>5748</v>
      </c>
      <c r="G1548" s="106" t="s">
        <v>5747</v>
      </c>
      <c r="H1548" s="105" t="str">
        <f t="shared" si="49"/>
        <v>佐賀県嬉野市</v>
      </c>
      <c r="I1548" t="s">
        <v>5749</v>
      </c>
    </row>
    <row r="1549" spans="1:9" x14ac:dyDescent="0.35">
      <c r="A1549" s="108" t="str">
        <f t="shared" si="48"/>
        <v>42</v>
      </c>
      <c r="B1549" s="105">
        <v>42</v>
      </c>
      <c r="C1549" s="105" t="s">
        <v>5750</v>
      </c>
      <c r="D1549" s="107" t="s">
        <v>988</v>
      </c>
      <c r="E1549" s="106" t="s">
        <v>5751</v>
      </c>
      <c r="F1549" s="107" t="s">
        <v>5752</v>
      </c>
      <c r="G1549" s="106" t="s">
        <v>5751</v>
      </c>
      <c r="H1549" s="105" t="str">
        <f t="shared" si="49"/>
        <v>長崎県長崎市</v>
      </c>
      <c r="I1549" t="s">
        <v>5753</v>
      </c>
    </row>
    <row r="1550" spans="1:9" x14ac:dyDescent="0.35">
      <c r="A1550" s="108" t="str">
        <f t="shared" si="48"/>
        <v>42</v>
      </c>
      <c r="B1550" s="105">
        <v>42</v>
      </c>
      <c r="C1550" s="105" t="s">
        <v>5750</v>
      </c>
      <c r="D1550" s="107" t="s">
        <v>992</v>
      </c>
      <c r="E1550" s="106" t="s">
        <v>5754</v>
      </c>
      <c r="F1550" s="107" t="s">
        <v>5755</v>
      </c>
      <c r="G1550" s="106" t="s">
        <v>5754</v>
      </c>
      <c r="H1550" s="105" t="str">
        <f t="shared" si="49"/>
        <v>長崎県佐世保市</v>
      </c>
      <c r="I1550" t="s">
        <v>5756</v>
      </c>
    </row>
    <row r="1551" spans="1:9" x14ac:dyDescent="0.35">
      <c r="A1551" s="108" t="str">
        <f t="shared" si="48"/>
        <v>42</v>
      </c>
      <c r="B1551" s="105">
        <v>42</v>
      </c>
      <c r="C1551" s="105" t="s">
        <v>5750</v>
      </c>
      <c r="D1551" s="107" t="s">
        <v>996</v>
      </c>
      <c r="E1551" s="106" t="s">
        <v>5757</v>
      </c>
      <c r="F1551" s="107" t="s">
        <v>5758</v>
      </c>
      <c r="G1551" s="106" t="s">
        <v>5757</v>
      </c>
      <c r="H1551" s="105" t="str">
        <f t="shared" si="49"/>
        <v>長崎県島原市</v>
      </c>
      <c r="I1551" t="s">
        <v>5759</v>
      </c>
    </row>
    <row r="1552" spans="1:9" x14ac:dyDescent="0.35">
      <c r="A1552" s="108" t="str">
        <f t="shared" si="48"/>
        <v>42</v>
      </c>
      <c r="B1552" s="105">
        <v>42</v>
      </c>
      <c r="C1552" s="105" t="s">
        <v>5750</v>
      </c>
      <c r="D1552" s="107" t="s">
        <v>1000</v>
      </c>
      <c r="E1552" s="106" t="s">
        <v>5760</v>
      </c>
      <c r="F1552" s="107" t="s">
        <v>5761</v>
      </c>
      <c r="G1552" s="106" t="s">
        <v>5760</v>
      </c>
      <c r="H1552" s="105" t="str">
        <f t="shared" si="49"/>
        <v>長崎県諫早市</v>
      </c>
      <c r="I1552" t="s">
        <v>5762</v>
      </c>
    </row>
    <row r="1553" spans="1:9" x14ac:dyDescent="0.35">
      <c r="A1553" s="108" t="str">
        <f t="shared" si="48"/>
        <v>42</v>
      </c>
      <c r="B1553" s="105">
        <v>42</v>
      </c>
      <c r="C1553" s="105" t="s">
        <v>5750</v>
      </c>
      <c r="D1553" s="107" t="s">
        <v>1004</v>
      </c>
      <c r="E1553" s="106" t="s">
        <v>5763</v>
      </c>
      <c r="F1553" s="107" t="s">
        <v>5764</v>
      </c>
      <c r="G1553" s="106" t="s">
        <v>5763</v>
      </c>
      <c r="H1553" s="105" t="str">
        <f t="shared" si="49"/>
        <v>長崎県大村市</v>
      </c>
      <c r="I1553" t="s">
        <v>5765</v>
      </c>
    </row>
    <row r="1554" spans="1:9" x14ac:dyDescent="0.35">
      <c r="A1554" s="108" t="str">
        <f t="shared" si="48"/>
        <v>42</v>
      </c>
      <c r="B1554" s="105">
        <v>42</v>
      </c>
      <c r="C1554" s="105" t="s">
        <v>5750</v>
      </c>
      <c r="D1554" s="107" t="s">
        <v>1012</v>
      </c>
      <c r="E1554" s="106" t="s">
        <v>5766</v>
      </c>
      <c r="F1554" s="107" t="s">
        <v>5767</v>
      </c>
      <c r="G1554" s="106" t="s">
        <v>5766</v>
      </c>
      <c r="H1554" s="105" t="str">
        <f t="shared" si="49"/>
        <v>長崎県平戸市</v>
      </c>
      <c r="I1554" t="s">
        <v>5768</v>
      </c>
    </row>
    <row r="1555" spans="1:9" x14ac:dyDescent="0.35">
      <c r="A1555" s="108" t="str">
        <f t="shared" si="48"/>
        <v>42</v>
      </c>
      <c r="B1555" s="105">
        <v>42</v>
      </c>
      <c r="C1555" s="105" t="s">
        <v>5750</v>
      </c>
      <c r="D1555" s="107" t="s">
        <v>1016</v>
      </c>
      <c r="E1555" s="106" t="s">
        <v>5769</v>
      </c>
      <c r="F1555" s="107" t="s">
        <v>5770</v>
      </c>
      <c r="G1555" s="106" t="s">
        <v>5769</v>
      </c>
      <c r="H1555" s="105" t="str">
        <f t="shared" si="49"/>
        <v>長崎県松浦市</v>
      </c>
      <c r="I1555" t="s">
        <v>5771</v>
      </c>
    </row>
    <row r="1556" spans="1:9" x14ac:dyDescent="0.35">
      <c r="A1556" s="108" t="str">
        <f t="shared" si="48"/>
        <v>42</v>
      </c>
      <c r="B1556" s="105">
        <v>42</v>
      </c>
      <c r="C1556" s="105" t="s">
        <v>5750</v>
      </c>
      <c r="D1556" s="107" t="s">
        <v>1044</v>
      </c>
      <c r="E1556" s="106" t="s">
        <v>5772</v>
      </c>
      <c r="F1556" s="107" t="s">
        <v>5773</v>
      </c>
      <c r="G1556" s="106" t="s">
        <v>5772</v>
      </c>
      <c r="H1556" s="105" t="str">
        <f t="shared" si="49"/>
        <v>長崎県長与町</v>
      </c>
      <c r="I1556" t="s">
        <v>5774</v>
      </c>
    </row>
    <row r="1557" spans="1:9" x14ac:dyDescent="0.35">
      <c r="A1557" s="108" t="str">
        <f t="shared" si="48"/>
        <v>42</v>
      </c>
      <c r="B1557" s="105">
        <v>42</v>
      </c>
      <c r="C1557" s="105" t="s">
        <v>5750</v>
      </c>
      <c r="D1557" s="107" t="s">
        <v>1048</v>
      </c>
      <c r="E1557" s="106" t="s">
        <v>5775</v>
      </c>
      <c r="F1557" s="107" t="s">
        <v>5776</v>
      </c>
      <c r="G1557" s="106" t="s">
        <v>5775</v>
      </c>
      <c r="H1557" s="105" t="str">
        <f t="shared" si="49"/>
        <v>長崎県時津町</v>
      </c>
      <c r="I1557" t="s">
        <v>5777</v>
      </c>
    </row>
    <row r="1558" spans="1:9" x14ac:dyDescent="0.35">
      <c r="A1558" s="108" t="str">
        <f t="shared" si="48"/>
        <v>42</v>
      </c>
      <c r="B1558" s="105">
        <v>42</v>
      </c>
      <c r="C1558" s="105" t="s">
        <v>5750</v>
      </c>
      <c r="D1558" s="107" t="s">
        <v>1080</v>
      </c>
      <c r="E1558" s="106" t="s">
        <v>5778</v>
      </c>
      <c r="F1558" s="107" t="s">
        <v>5779</v>
      </c>
      <c r="G1558" s="106" t="s">
        <v>5778</v>
      </c>
      <c r="H1558" s="105" t="str">
        <f t="shared" si="49"/>
        <v>長崎県東彼杵町</v>
      </c>
      <c r="I1558" t="s">
        <v>5780</v>
      </c>
    </row>
    <row r="1559" spans="1:9" x14ac:dyDescent="0.35">
      <c r="A1559" s="108" t="str">
        <f t="shared" si="48"/>
        <v>42</v>
      </c>
      <c r="B1559" s="105">
        <v>42</v>
      </c>
      <c r="C1559" s="105" t="s">
        <v>5750</v>
      </c>
      <c r="D1559" s="107" t="s">
        <v>1084</v>
      </c>
      <c r="E1559" s="106" t="s">
        <v>5781</v>
      </c>
      <c r="F1559" s="107" t="s">
        <v>5782</v>
      </c>
      <c r="G1559" s="106" t="s">
        <v>5781</v>
      </c>
      <c r="H1559" s="105" t="str">
        <f t="shared" si="49"/>
        <v>長崎県川棚町</v>
      </c>
      <c r="I1559" t="s">
        <v>5783</v>
      </c>
    </row>
    <row r="1560" spans="1:9" x14ac:dyDescent="0.35">
      <c r="A1560" s="108" t="str">
        <f t="shared" si="48"/>
        <v>42</v>
      </c>
      <c r="B1560" s="105">
        <v>42</v>
      </c>
      <c r="C1560" s="105" t="s">
        <v>5750</v>
      </c>
      <c r="D1560" s="107" t="s">
        <v>1088</v>
      </c>
      <c r="E1560" s="106" t="s">
        <v>5784</v>
      </c>
      <c r="F1560" s="107" t="s">
        <v>5785</v>
      </c>
      <c r="G1560" s="106" t="s">
        <v>5784</v>
      </c>
      <c r="H1560" s="105" t="str">
        <f t="shared" si="49"/>
        <v>長崎県波佐見町</v>
      </c>
      <c r="I1560" t="s">
        <v>5786</v>
      </c>
    </row>
    <row r="1561" spans="1:9" x14ac:dyDescent="0.35">
      <c r="A1561" s="108" t="str">
        <f t="shared" si="48"/>
        <v>42</v>
      </c>
      <c r="B1561" s="105">
        <v>42</v>
      </c>
      <c r="C1561" s="105" t="s">
        <v>5750</v>
      </c>
      <c r="D1561" s="107" t="s">
        <v>1779</v>
      </c>
      <c r="E1561" s="106" t="s">
        <v>5787</v>
      </c>
      <c r="F1561" s="107" t="s">
        <v>5788</v>
      </c>
      <c r="G1561" s="106" t="s">
        <v>5787</v>
      </c>
      <c r="H1561" s="105" t="str">
        <f t="shared" si="49"/>
        <v>長崎県小値賀町</v>
      </c>
      <c r="I1561" t="s">
        <v>5789</v>
      </c>
    </row>
    <row r="1562" spans="1:9" x14ac:dyDescent="0.35">
      <c r="A1562" s="108" t="str">
        <f t="shared" si="48"/>
        <v>42</v>
      </c>
      <c r="B1562" s="105">
        <v>42</v>
      </c>
      <c r="C1562" s="105" t="s">
        <v>5750</v>
      </c>
      <c r="D1562" s="107" t="s">
        <v>1172</v>
      </c>
      <c r="E1562" s="106" t="s">
        <v>5790</v>
      </c>
      <c r="F1562" s="107" t="s">
        <v>5791</v>
      </c>
      <c r="G1562" s="106" t="s">
        <v>5790</v>
      </c>
      <c r="H1562" s="105" t="str">
        <f t="shared" si="49"/>
        <v>長崎県佐々町</v>
      </c>
      <c r="I1562" t="s">
        <v>5792</v>
      </c>
    </row>
    <row r="1563" spans="1:9" x14ac:dyDescent="0.35">
      <c r="A1563" s="108" t="str">
        <f t="shared" si="48"/>
        <v>42</v>
      </c>
      <c r="B1563" s="105">
        <v>42</v>
      </c>
      <c r="C1563" s="105" t="s">
        <v>5750</v>
      </c>
      <c r="D1563" s="107" t="s">
        <v>1911</v>
      </c>
      <c r="E1563" s="106" t="s">
        <v>5793</v>
      </c>
      <c r="F1563" s="107" t="s">
        <v>5794</v>
      </c>
      <c r="G1563" s="106" t="s">
        <v>5793</v>
      </c>
      <c r="H1563" s="105" t="str">
        <f t="shared" si="49"/>
        <v>長崎県対馬市</v>
      </c>
      <c r="I1563" t="s">
        <v>5795</v>
      </c>
    </row>
    <row r="1564" spans="1:9" x14ac:dyDescent="0.35">
      <c r="A1564" s="108" t="str">
        <f t="shared" si="48"/>
        <v>42</v>
      </c>
      <c r="B1564" s="105">
        <v>42</v>
      </c>
      <c r="C1564" s="105" t="s">
        <v>5750</v>
      </c>
      <c r="D1564" s="107" t="s">
        <v>1915</v>
      </c>
      <c r="E1564" s="106" t="s">
        <v>5796</v>
      </c>
      <c r="F1564" s="107" t="s">
        <v>5797</v>
      </c>
      <c r="G1564" s="106" t="s">
        <v>5796</v>
      </c>
      <c r="H1564" s="105" t="str">
        <f t="shared" si="49"/>
        <v>長崎県壱岐市</v>
      </c>
      <c r="I1564" t="s">
        <v>5798</v>
      </c>
    </row>
    <row r="1565" spans="1:9" x14ac:dyDescent="0.35">
      <c r="A1565" s="108" t="str">
        <f t="shared" si="48"/>
        <v>42</v>
      </c>
      <c r="B1565" s="105">
        <v>42</v>
      </c>
      <c r="C1565" s="105" t="s">
        <v>5750</v>
      </c>
      <c r="D1565" s="107" t="s">
        <v>2249</v>
      </c>
      <c r="E1565" s="106" t="s">
        <v>5799</v>
      </c>
      <c r="F1565" s="107" t="s">
        <v>5800</v>
      </c>
      <c r="G1565" s="106" t="s">
        <v>5799</v>
      </c>
      <c r="H1565" s="105" t="str">
        <f t="shared" si="49"/>
        <v>長崎県五島市</v>
      </c>
      <c r="I1565" t="s">
        <v>5801</v>
      </c>
    </row>
    <row r="1566" spans="1:9" x14ac:dyDescent="0.35">
      <c r="A1566" s="108" t="str">
        <f t="shared" si="48"/>
        <v>42</v>
      </c>
      <c r="B1566" s="105">
        <v>42</v>
      </c>
      <c r="C1566" s="105" t="s">
        <v>5750</v>
      </c>
      <c r="D1566" s="107" t="s">
        <v>1204</v>
      </c>
      <c r="E1566" s="106" t="s">
        <v>5802</v>
      </c>
      <c r="F1566" s="107" t="s">
        <v>5803</v>
      </c>
      <c r="G1566" s="106" t="s">
        <v>5802</v>
      </c>
      <c r="H1566" s="105" t="str">
        <f t="shared" si="49"/>
        <v>長崎県新上五島町</v>
      </c>
      <c r="I1566" t="s">
        <v>5804</v>
      </c>
    </row>
    <row r="1567" spans="1:9" x14ac:dyDescent="0.35">
      <c r="A1567" s="108" t="str">
        <f t="shared" si="48"/>
        <v>42</v>
      </c>
      <c r="B1567" s="105">
        <v>42</v>
      </c>
      <c r="C1567" s="105" t="s">
        <v>5750</v>
      </c>
      <c r="D1567" s="107" t="s">
        <v>2256</v>
      </c>
      <c r="E1567" s="106" t="s">
        <v>5805</v>
      </c>
      <c r="F1567" s="107" t="s">
        <v>5806</v>
      </c>
      <c r="G1567" s="106" t="s">
        <v>5805</v>
      </c>
      <c r="H1567" s="105" t="str">
        <f t="shared" si="49"/>
        <v>長崎県西海市</v>
      </c>
      <c r="I1567" t="s">
        <v>5807</v>
      </c>
    </row>
    <row r="1568" spans="1:9" x14ac:dyDescent="0.35">
      <c r="A1568" s="108" t="str">
        <f t="shared" si="48"/>
        <v>42</v>
      </c>
      <c r="B1568" s="105">
        <v>42</v>
      </c>
      <c r="C1568" s="105" t="s">
        <v>5750</v>
      </c>
      <c r="D1568" s="107" t="s">
        <v>2260</v>
      </c>
      <c r="E1568" s="106" t="s">
        <v>5808</v>
      </c>
      <c r="F1568" s="107" t="s">
        <v>5809</v>
      </c>
      <c r="G1568" s="106" t="s">
        <v>5808</v>
      </c>
      <c r="H1568" s="105" t="str">
        <f t="shared" si="49"/>
        <v>長崎県雲仙市</v>
      </c>
      <c r="I1568" t="s">
        <v>5810</v>
      </c>
    </row>
    <row r="1569" spans="1:9" x14ac:dyDescent="0.35">
      <c r="A1569" s="108" t="str">
        <f t="shared" si="48"/>
        <v>42</v>
      </c>
      <c r="B1569" s="105">
        <v>42</v>
      </c>
      <c r="C1569" s="105" t="s">
        <v>5750</v>
      </c>
      <c r="D1569" s="107" t="s">
        <v>2264</v>
      </c>
      <c r="E1569" s="106" t="s">
        <v>5811</v>
      </c>
      <c r="F1569" s="107" t="s">
        <v>5812</v>
      </c>
      <c r="G1569" s="106" t="s">
        <v>5811</v>
      </c>
      <c r="H1569" s="105" t="str">
        <f t="shared" si="49"/>
        <v>長崎県南島原市</v>
      </c>
      <c r="I1569" t="s">
        <v>5813</v>
      </c>
    </row>
    <row r="1570" spans="1:9" x14ac:dyDescent="0.35">
      <c r="A1570" s="108" t="str">
        <f t="shared" si="48"/>
        <v>43</v>
      </c>
      <c r="B1570" s="105">
        <v>43</v>
      </c>
      <c r="C1570" s="105" t="s">
        <v>5814</v>
      </c>
      <c r="D1570" s="107" t="s">
        <v>988</v>
      </c>
      <c r="E1570" s="106" t="s">
        <v>5815</v>
      </c>
      <c r="F1570" s="107" t="s">
        <v>5816</v>
      </c>
      <c r="G1570" s="106" t="s">
        <v>5815</v>
      </c>
      <c r="H1570" s="105" t="str">
        <f t="shared" si="49"/>
        <v>熊本県熊本市</v>
      </c>
      <c r="I1570" t="s">
        <v>5817</v>
      </c>
    </row>
    <row r="1571" spans="1:9" x14ac:dyDescent="0.35">
      <c r="A1571" s="108" t="str">
        <f t="shared" si="48"/>
        <v>43</v>
      </c>
      <c r="B1571" s="105">
        <v>43</v>
      </c>
      <c r="C1571" s="105" t="s">
        <v>5814</v>
      </c>
      <c r="D1571" s="107" t="s">
        <v>996</v>
      </c>
      <c r="E1571" s="106" t="s">
        <v>5818</v>
      </c>
      <c r="F1571" s="107" t="s">
        <v>5819</v>
      </c>
      <c r="G1571" s="106" t="s">
        <v>5818</v>
      </c>
      <c r="H1571" s="105" t="str">
        <f t="shared" si="49"/>
        <v>熊本県人吉市</v>
      </c>
      <c r="I1571" t="s">
        <v>5820</v>
      </c>
    </row>
    <row r="1572" spans="1:9" x14ac:dyDescent="0.35">
      <c r="A1572" s="108" t="str">
        <f t="shared" si="48"/>
        <v>43</v>
      </c>
      <c r="B1572" s="105">
        <v>43</v>
      </c>
      <c r="C1572" s="105" t="s">
        <v>5814</v>
      </c>
      <c r="D1572" s="107" t="s">
        <v>1000</v>
      </c>
      <c r="E1572" s="106" t="s">
        <v>5821</v>
      </c>
      <c r="F1572" s="107" t="s">
        <v>5822</v>
      </c>
      <c r="G1572" s="106" t="s">
        <v>5821</v>
      </c>
      <c r="H1572" s="105" t="str">
        <f t="shared" si="49"/>
        <v>熊本県荒尾市</v>
      </c>
      <c r="I1572" t="s">
        <v>5823</v>
      </c>
    </row>
    <row r="1573" spans="1:9" x14ac:dyDescent="0.35">
      <c r="A1573" s="108" t="str">
        <f t="shared" si="48"/>
        <v>43</v>
      </c>
      <c r="B1573" s="105">
        <v>43</v>
      </c>
      <c r="C1573" s="105" t="s">
        <v>5814</v>
      </c>
      <c r="D1573" s="107" t="s">
        <v>1004</v>
      </c>
      <c r="E1573" s="106" t="s">
        <v>5824</v>
      </c>
      <c r="F1573" s="107" t="s">
        <v>5825</v>
      </c>
      <c r="G1573" s="106" t="s">
        <v>5824</v>
      </c>
      <c r="H1573" s="105" t="str">
        <f t="shared" si="49"/>
        <v>熊本県水俣市</v>
      </c>
      <c r="I1573" t="s">
        <v>5826</v>
      </c>
    </row>
    <row r="1574" spans="1:9" x14ac:dyDescent="0.35">
      <c r="A1574" s="108" t="str">
        <f t="shared" si="48"/>
        <v>43</v>
      </c>
      <c r="B1574" s="105">
        <v>43</v>
      </c>
      <c r="C1574" s="105" t="s">
        <v>5814</v>
      </c>
      <c r="D1574" s="107" t="s">
        <v>1028</v>
      </c>
      <c r="E1574" s="106" t="s">
        <v>5827</v>
      </c>
      <c r="F1574" s="107" t="s">
        <v>5828</v>
      </c>
      <c r="G1574" s="106" t="s">
        <v>5827</v>
      </c>
      <c r="H1574" s="105" t="str">
        <f t="shared" si="49"/>
        <v>熊本県宇土市</v>
      </c>
      <c r="I1574" t="s">
        <v>5829</v>
      </c>
    </row>
    <row r="1575" spans="1:9" x14ac:dyDescent="0.35">
      <c r="A1575" s="108" t="str">
        <f t="shared" si="48"/>
        <v>43</v>
      </c>
      <c r="B1575" s="105">
        <v>43</v>
      </c>
      <c r="C1575" s="105" t="s">
        <v>5814</v>
      </c>
      <c r="D1575" s="107" t="s">
        <v>1096</v>
      </c>
      <c r="E1575" s="106" t="s">
        <v>5830</v>
      </c>
      <c r="F1575" s="107" t="s">
        <v>5831</v>
      </c>
      <c r="G1575" s="106" t="s">
        <v>5830</v>
      </c>
      <c r="H1575" s="105" t="str">
        <f t="shared" si="49"/>
        <v>熊本県玉東町</v>
      </c>
      <c r="I1575" t="s">
        <v>5832</v>
      </c>
    </row>
    <row r="1576" spans="1:9" x14ac:dyDescent="0.35">
      <c r="A1576" s="108" t="str">
        <f t="shared" si="48"/>
        <v>43</v>
      </c>
      <c r="B1576" s="105">
        <v>43</v>
      </c>
      <c r="C1576" s="105" t="s">
        <v>5814</v>
      </c>
      <c r="D1576" s="107" t="s">
        <v>1619</v>
      </c>
      <c r="E1576" s="106" t="s">
        <v>5833</v>
      </c>
      <c r="F1576" s="107" t="s">
        <v>5834</v>
      </c>
      <c r="G1576" s="106" t="s">
        <v>5833</v>
      </c>
      <c r="H1576" s="105" t="str">
        <f t="shared" si="49"/>
        <v>熊本県南関町</v>
      </c>
      <c r="I1576" t="s">
        <v>5835</v>
      </c>
    </row>
    <row r="1577" spans="1:9" x14ac:dyDescent="0.35">
      <c r="A1577" s="108" t="str">
        <f t="shared" si="48"/>
        <v>43</v>
      </c>
      <c r="B1577" s="105">
        <v>43</v>
      </c>
      <c r="C1577" s="105" t="s">
        <v>5814</v>
      </c>
      <c r="D1577" s="107" t="s">
        <v>1108</v>
      </c>
      <c r="E1577" s="106" t="s">
        <v>5836</v>
      </c>
      <c r="F1577" s="107" t="s">
        <v>5837</v>
      </c>
      <c r="G1577" s="106" t="s">
        <v>5836</v>
      </c>
      <c r="H1577" s="105" t="str">
        <f t="shared" si="49"/>
        <v>熊本県長洲町</v>
      </c>
      <c r="I1577" t="s">
        <v>5838</v>
      </c>
    </row>
    <row r="1578" spans="1:9" x14ac:dyDescent="0.35">
      <c r="A1578" s="108" t="str">
        <f t="shared" si="48"/>
        <v>43</v>
      </c>
      <c r="B1578" s="105">
        <v>43</v>
      </c>
      <c r="C1578" s="105" t="s">
        <v>5814</v>
      </c>
      <c r="D1578" s="107" t="s">
        <v>1136</v>
      </c>
      <c r="E1578" s="106" t="s">
        <v>5839</v>
      </c>
      <c r="F1578" s="107" t="s">
        <v>5840</v>
      </c>
      <c r="G1578" s="106" t="s">
        <v>5839</v>
      </c>
      <c r="H1578" s="105" t="str">
        <f t="shared" si="49"/>
        <v>熊本県大津町</v>
      </c>
      <c r="I1578" t="s">
        <v>5841</v>
      </c>
    </row>
    <row r="1579" spans="1:9" x14ac:dyDescent="0.35">
      <c r="A1579" s="108" t="str">
        <f t="shared" si="48"/>
        <v>43</v>
      </c>
      <c r="B1579" s="105">
        <v>43</v>
      </c>
      <c r="C1579" s="105" t="s">
        <v>5814</v>
      </c>
      <c r="D1579" s="107" t="s">
        <v>1140</v>
      </c>
      <c r="E1579" s="106" t="s">
        <v>5842</v>
      </c>
      <c r="F1579" s="107" t="s">
        <v>5843</v>
      </c>
      <c r="G1579" s="106" t="s">
        <v>5842</v>
      </c>
      <c r="H1579" s="105" t="str">
        <f t="shared" si="49"/>
        <v>熊本県菊陽町</v>
      </c>
      <c r="I1579" t="s">
        <v>5844</v>
      </c>
    </row>
    <row r="1580" spans="1:9" x14ac:dyDescent="0.35">
      <c r="A1580" s="108" t="str">
        <f t="shared" si="48"/>
        <v>43</v>
      </c>
      <c r="B1580" s="105">
        <v>43</v>
      </c>
      <c r="C1580" s="105" t="s">
        <v>5814</v>
      </c>
      <c r="D1580" s="107" t="s">
        <v>1779</v>
      </c>
      <c r="E1580" s="106" t="s">
        <v>5845</v>
      </c>
      <c r="F1580" s="107" t="s">
        <v>5846</v>
      </c>
      <c r="G1580" s="106" t="s">
        <v>5845</v>
      </c>
      <c r="H1580" s="105" t="str">
        <f t="shared" si="49"/>
        <v>熊本県南小国町</v>
      </c>
      <c r="I1580" t="s">
        <v>5847</v>
      </c>
    </row>
    <row r="1581" spans="1:9" x14ac:dyDescent="0.35">
      <c r="A1581" s="108" t="str">
        <f t="shared" si="48"/>
        <v>43</v>
      </c>
      <c r="B1581" s="105">
        <v>43</v>
      </c>
      <c r="C1581" s="105" t="s">
        <v>5814</v>
      </c>
      <c r="D1581" s="107" t="s">
        <v>1649</v>
      </c>
      <c r="E1581" s="106" t="s">
        <v>2080</v>
      </c>
      <c r="F1581" s="107" t="s">
        <v>5848</v>
      </c>
      <c r="G1581" s="106" t="s">
        <v>2080</v>
      </c>
      <c r="H1581" s="105" t="str">
        <f t="shared" si="49"/>
        <v>熊本県小国町</v>
      </c>
      <c r="I1581" t="s">
        <v>5849</v>
      </c>
    </row>
    <row r="1582" spans="1:9" x14ac:dyDescent="0.35">
      <c r="A1582" s="108" t="str">
        <f t="shared" si="48"/>
        <v>43</v>
      </c>
      <c r="B1582" s="105">
        <v>43</v>
      </c>
      <c r="C1582" s="105" t="s">
        <v>5814</v>
      </c>
      <c r="D1582" s="107" t="s">
        <v>1152</v>
      </c>
      <c r="E1582" s="106" t="s">
        <v>5850</v>
      </c>
      <c r="F1582" s="107" t="s">
        <v>5851</v>
      </c>
      <c r="G1582" s="106" t="s">
        <v>5850</v>
      </c>
      <c r="H1582" s="105" t="str">
        <f t="shared" si="49"/>
        <v>熊本県産山村</v>
      </c>
      <c r="I1582" t="s">
        <v>5852</v>
      </c>
    </row>
    <row r="1583" spans="1:9" x14ac:dyDescent="0.35">
      <c r="A1583" s="108" t="str">
        <f t="shared" si="48"/>
        <v>43</v>
      </c>
      <c r="B1583" s="105">
        <v>43</v>
      </c>
      <c r="C1583" s="105" t="s">
        <v>5814</v>
      </c>
      <c r="D1583" s="107" t="s">
        <v>1160</v>
      </c>
      <c r="E1583" s="106" t="s">
        <v>3753</v>
      </c>
      <c r="F1583" s="107" t="s">
        <v>5853</v>
      </c>
      <c r="G1583" s="106" t="s">
        <v>3753</v>
      </c>
      <c r="H1583" s="105" t="str">
        <f t="shared" si="49"/>
        <v>熊本県高森町</v>
      </c>
      <c r="I1583" t="s">
        <v>5854</v>
      </c>
    </row>
    <row r="1584" spans="1:9" x14ac:dyDescent="0.35">
      <c r="A1584" s="108" t="str">
        <f t="shared" si="48"/>
        <v>43</v>
      </c>
      <c r="B1584" s="105">
        <v>43</v>
      </c>
      <c r="C1584" s="105" t="s">
        <v>5814</v>
      </c>
      <c r="D1584" s="107" t="s">
        <v>1176</v>
      </c>
      <c r="E1584" s="106" t="s">
        <v>5855</v>
      </c>
      <c r="F1584" s="107" t="s">
        <v>5856</v>
      </c>
      <c r="G1584" s="106" t="s">
        <v>5855</v>
      </c>
      <c r="H1584" s="105" t="str">
        <f t="shared" si="49"/>
        <v>熊本県西原村</v>
      </c>
      <c r="I1584" t="s">
        <v>5857</v>
      </c>
    </row>
    <row r="1585" spans="1:9" x14ac:dyDescent="0.35">
      <c r="A1585" s="108" t="str">
        <f t="shared" si="48"/>
        <v>43</v>
      </c>
      <c r="B1585" s="105">
        <v>43</v>
      </c>
      <c r="C1585" s="105" t="s">
        <v>5814</v>
      </c>
      <c r="D1585" s="107" t="s">
        <v>1180</v>
      </c>
      <c r="E1585" s="106" t="s">
        <v>5858</v>
      </c>
      <c r="F1585" s="107" t="s">
        <v>5859</v>
      </c>
      <c r="G1585" s="106" t="s">
        <v>5858</v>
      </c>
      <c r="H1585" s="105" t="str">
        <f t="shared" si="49"/>
        <v>熊本県御船町</v>
      </c>
      <c r="I1585" t="s">
        <v>5860</v>
      </c>
    </row>
    <row r="1586" spans="1:9" x14ac:dyDescent="0.35">
      <c r="A1586" s="108" t="str">
        <f t="shared" si="48"/>
        <v>43</v>
      </c>
      <c r="B1586" s="105">
        <v>43</v>
      </c>
      <c r="C1586" s="105" t="s">
        <v>5814</v>
      </c>
      <c r="D1586" s="107" t="s">
        <v>1671</v>
      </c>
      <c r="E1586" s="106" t="s">
        <v>5861</v>
      </c>
      <c r="F1586" s="107" t="s">
        <v>5862</v>
      </c>
      <c r="G1586" s="106" t="s">
        <v>5861</v>
      </c>
      <c r="H1586" s="105" t="str">
        <f t="shared" si="49"/>
        <v>熊本県嘉島町</v>
      </c>
      <c r="I1586" t="s">
        <v>5863</v>
      </c>
    </row>
    <row r="1587" spans="1:9" x14ac:dyDescent="0.35">
      <c r="A1587" s="108" t="str">
        <f t="shared" si="48"/>
        <v>43</v>
      </c>
      <c r="B1587" s="105">
        <v>43</v>
      </c>
      <c r="C1587" s="105" t="s">
        <v>5814</v>
      </c>
      <c r="D1587" s="107" t="s">
        <v>2762</v>
      </c>
      <c r="E1587" s="106" t="s">
        <v>5864</v>
      </c>
      <c r="F1587" s="107" t="s">
        <v>5865</v>
      </c>
      <c r="G1587" s="106" t="s">
        <v>5864</v>
      </c>
      <c r="H1587" s="105" t="str">
        <f t="shared" si="49"/>
        <v>熊本県益城町</v>
      </c>
      <c r="I1587" t="s">
        <v>5866</v>
      </c>
    </row>
    <row r="1588" spans="1:9" x14ac:dyDescent="0.35">
      <c r="A1588" s="108" t="str">
        <f t="shared" si="48"/>
        <v>43</v>
      </c>
      <c r="B1588" s="105">
        <v>43</v>
      </c>
      <c r="C1588" s="105" t="s">
        <v>5814</v>
      </c>
      <c r="D1588" s="107" t="s">
        <v>1184</v>
      </c>
      <c r="E1588" s="106" t="s">
        <v>5867</v>
      </c>
      <c r="F1588" s="107" t="s">
        <v>5868</v>
      </c>
      <c r="G1588" s="106" t="s">
        <v>5867</v>
      </c>
      <c r="H1588" s="105" t="str">
        <f t="shared" si="49"/>
        <v>熊本県甲佐町</v>
      </c>
      <c r="I1588" t="s">
        <v>5869</v>
      </c>
    </row>
    <row r="1589" spans="1:9" x14ac:dyDescent="0.35">
      <c r="A1589" s="108" t="str">
        <f t="shared" si="48"/>
        <v>43</v>
      </c>
      <c r="B1589" s="105">
        <v>43</v>
      </c>
      <c r="C1589" s="105" t="s">
        <v>5814</v>
      </c>
      <c r="D1589" s="107" t="s">
        <v>1892</v>
      </c>
      <c r="E1589" s="106" t="s">
        <v>5870</v>
      </c>
      <c r="F1589" s="107" t="s">
        <v>5871</v>
      </c>
      <c r="G1589" s="106" t="s">
        <v>5870</v>
      </c>
      <c r="H1589" s="105" t="str">
        <f t="shared" si="49"/>
        <v>熊本県津奈木町</v>
      </c>
      <c r="I1589" t="s">
        <v>5872</v>
      </c>
    </row>
    <row r="1590" spans="1:9" x14ac:dyDescent="0.35">
      <c r="A1590" s="108" t="str">
        <f t="shared" si="48"/>
        <v>43</v>
      </c>
      <c r="B1590" s="105">
        <v>43</v>
      </c>
      <c r="C1590" s="105" t="s">
        <v>5814</v>
      </c>
      <c r="D1590" s="107" t="s">
        <v>1896</v>
      </c>
      <c r="E1590" s="106" t="s">
        <v>5873</v>
      </c>
      <c r="F1590" s="107" t="s">
        <v>5874</v>
      </c>
      <c r="G1590" s="106" t="s">
        <v>5873</v>
      </c>
      <c r="H1590" s="105" t="str">
        <f t="shared" si="49"/>
        <v>熊本県錦町</v>
      </c>
      <c r="I1590" t="s">
        <v>5875</v>
      </c>
    </row>
    <row r="1591" spans="1:9" x14ac:dyDescent="0.35">
      <c r="A1591" s="108" t="str">
        <f t="shared" si="48"/>
        <v>43</v>
      </c>
      <c r="B1591" s="105">
        <v>43</v>
      </c>
      <c r="C1591" s="105" t="s">
        <v>5814</v>
      </c>
      <c r="D1591" s="107" t="s">
        <v>1200</v>
      </c>
      <c r="E1591" s="106" t="s">
        <v>5876</v>
      </c>
      <c r="F1591" s="107" t="s">
        <v>5877</v>
      </c>
      <c r="G1591" s="106" t="s">
        <v>5876</v>
      </c>
      <c r="H1591" s="105" t="str">
        <f t="shared" si="49"/>
        <v>熊本県あさぎり町</v>
      </c>
      <c r="I1591" t="s">
        <v>5878</v>
      </c>
    </row>
    <row r="1592" spans="1:9" x14ac:dyDescent="0.35">
      <c r="A1592" s="108" t="str">
        <f t="shared" si="48"/>
        <v>43</v>
      </c>
      <c r="B1592" s="105">
        <v>43</v>
      </c>
      <c r="C1592" s="105" t="s">
        <v>5814</v>
      </c>
      <c r="D1592" s="107" t="s">
        <v>1911</v>
      </c>
      <c r="E1592" s="106" t="s">
        <v>5879</v>
      </c>
      <c r="F1592" s="107" t="s">
        <v>5880</v>
      </c>
      <c r="G1592" s="106" t="s">
        <v>5879</v>
      </c>
      <c r="H1592" s="105" t="str">
        <f t="shared" si="49"/>
        <v>熊本県多良木町</v>
      </c>
      <c r="I1592" t="s">
        <v>5881</v>
      </c>
    </row>
    <row r="1593" spans="1:9" x14ac:dyDescent="0.35">
      <c r="A1593" s="108" t="str">
        <f t="shared" si="48"/>
        <v>43</v>
      </c>
      <c r="B1593" s="105">
        <v>43</v>
      </c>
      <c r="C1593" s="105" t="s">
        <v>5814</v>
      </c>
      <c r="D1593" s="107" t="s">
        <v>1915</v>
      </c>
      <c r="E1593" s="106" t="s">
        <v>5882</v>
      </c>
      <c r="F1593" s="107" t="s">
        <v>5883</v>
      </c>
      <c r="G1593" s="106" t="s">
        <v>5882</v>
      </c>
      <c r="H1593" s="105" t="str">
        <f t="shared" si="49"/>
        <v>熊本県湯前町</v>
      </c>
      <c r="I1593" t="s">
        <v>5884</v>
      </c>
    </row>
    <row r="1594" spans="1:9" x14ac:dyDescent="0.35">
      <c r="A1594" s="108" t="str">
        <f t="shared" si="48"/>
        <v>43</v>
      </c>
      <c r="B1594" s="105">
        <v>43</v>
      </c>
      <c r="C1594" s="105" t="s">
        <v>5814</v>
      </c>
      <c r="D1594" s="107" t="s">
        <v>2249</v>
      </c>
      <c r="E1594" s="106" t="s">
        <v>5885</v>
      </c>
      <c r="F1594" s="107" t="s">
        <v>5886</v>
      </c>
      <c r="G1594" s="106" t="s">
        <v>5885</v>
      </c>
      <c r="H1594" s="105" t="str">
        <f t="shared" si="49"/>
        <v>熊本県水上村</v>
      </c>
      <c r="I1594" t="s">
        <v>5887</v>
      </c>
    </row>
    <row r="1595" spans="1:9" x14ac:dyDescent="0.35">
      <c r="A1595" s="108" t="str">
        <f t="shared" si="48"/>
        <v>43</v>
      </c>
      <c r="B1595" s="105">
        <v>43</v>
      </c>
      <c r="C1595" s="105" t="s">
        <v>5814</v>
      </c>
      <c r="D1595" s="107" t="s">
        <v>2260</v>
      </c>
      <c r="E1595" s="106" t="s">
        <v>5888</v>
      </c>
      <c r="F1595" s="107" t="s">
        <v>5889</v>
      </c>
      <c r="G1595" s="106" t="s">
        <v>5888</v>
      </c>
      <c r="H1595" s="105" t="str">
        <f t="shared" si="49"/>
        <v>熊本県相良村</v>
      </c>
      <c r="I1595" t="s">
        <v>5890</v>
      </c>
    </row>
    <row r="1596" spans="1:9" x14ac:dyDescent="0.35">
      <c r="A1596" s="108" t="str">
        <f t="shared" si="48"/>
        <v>43</v>
      </c>
      <c r="B1596" s="105">
        <v>43</v>
      </c>
      <c r="C1596" s="105" t="s">
        <v>5814</v>
      </c>
      <c r="D1596" s="107" t="s">
        <v>2264</v>
      </c>
      <c r="E1596" s="106" t="s">
        <v>5891</v>
      </c>
      <c r="F1596" s="107" t="s">
        <v>5892</v>
      </c>
      <c r="G1596" s="106" t="s">
        <v>5891</v>
      </c>
      <c r="H1596" s="105" t="str">
        <f t="shared" si="49"/>
        <v>熊本県五木村</v>
      </c>
      <c r="I1596" t="s">
        <v>5893</v>
      </c>
    </row>
    <row r="1597" spans="1:9" x14ac:dyDescent="0.35">
      <c r="A1597" s="108" t="str">
        <f t="shared" si="48"/>
        <v>43</v>
      </c>
      <c r="B1597" s="105">
        <v>43</v>
      </c>
      <c r="C1597" s="105" t="s">
        <v>5814</v>
      </c>
      <c r="D1597" s="107" t="s">
        <v>1208</v>
      </c>
      <c r="E1597" s="106" t="s">
        <v>5894</v>
      </c>
      <c r="F1597" s="107" t="s">
        <v>5895</v>
      </c>
      <c r="G1597" s="106" t="s">
        <v>5894</v>
      </c>
      <c r="H1597" s="105" t="str">
        <f t="shared" si="49"/>
        <v>熊本県山江村</v>
      </c>
      <c r="I1597" t="s">
        <v>5896</v>
      </c>
    </row>
    <row r="1598" spans="1:9" x14ac:dyDescent="0.35">
      <c r="A1598" s="108" t="str">
        <f t="shared" si="48"/>
        <v>43</v>
      </c>
      <c r="B1598" s="105">
        <v>43</v>
      </c>
      <c r="C1598" s="105" t="s">
        <v>5814</v>
      </c>
      <c r="D1598" s="107" t="s">
        <v>5667</v>
      </c>
      <c r="E1598" s="106" t="s">
        <v>5897</v>
      </c>
      <c r="F1598" s="107" t="s">
        <v>5898</v>
      </c>
      <c r="G1598" s="106" t="s">
        <v>5897</v>
      </c>
      <c r="H1598" s="105" t="str">
        <f t="shared" si="49"/>
        <v>熊本県球磨村</v>
      </c>
      <c r="I1598" t="s">
        <v>5899</v>
      </c>
    </row>
    <row r="1599" spans="1:9" x14ac:dyDescent="0.35">
      <c r="A1599" s="108" t="str">
        <f t="shared" si="48"/>
        <v>43</v>
      </c>
      <c r="B1599" s="105">
        <v>43</v>
      </c>
      <c r="C1599" s="105" t="s">
        <v>5814</v>
      </c>
      <c r="D1599" s="107" t="s">
        <v>1250</v>
      </c>
      <c r="E1599" s="106" t="s">
        <v>5900</v>
      </c>
      <c r="F1599" s="107" t="s">
        <v>5901</v>
      </c>
      <c r="G1599" s="106" t="s">
        <v>5900</v>
      </c>
      <c r="H1599" s="105" t="str">
        <f t="shared" si="49"/>
        <v>熊本県苓北町</v>
      </c>
      <c r="I1599" t="s">
        <v>5902</v>
      </c>
    </row>
    <row r="1600" spans="1:9" x14ac:dyDescent="0.35">
      <c r="A1600" s="108" t="str">
        <f t="shared" si="48"/>
        <v>43</v>
      </c>
      <c r="B1600" s="105">
        <v>43</v>
      </c>
      <c r="C1600" s="105" t="s">
        <v>5814</v>
      </c>
      <c r="D1600" s="107" t="s">
        <v>5903</v>
      </c>
      <c r="E1600" s="106" t="s">
        <v>5904</v>
      </c>
      <c r="F1600" s="107" t="s">
        <v>5905</v>
      </c>
      <c r="G1600" s="106" t="s">
        <v>5904</v>
      </c>
      <c r="H1600" s="105" t="str">
        <f t="shared" si="49"/>
        <v>熊本県上天草市</v>
      </c>
      <c r="I1600" t="s">
        <v>5906</v>
      </c>
    </row>
    <row r="1601" spans="1:9" x14ac:dyDescent="0.35">
      <c r="A1601" s="108" t="str">
        <f t="shared" si="48"/>
        <v>43</v>
      </c>
      <c r="B1601" s="105">
        <v>43</v>
      </c>
      <c r="C1601" s="105" t="s">
        <v>5814</v>
      </c>
      <c r="D1601" s="107" t="s">
        <v>5907</v>
      </c>
      <c r="E1601" s="106" t="s">
        <v>5908</v>
      </c>
      <c r="F1601" s="107" t="s">
        <v>5909</v>
      </c>
      <c r="G1601" s="106" t="s">
        <v>5908</v>
      </c>
      <c r="H1601" s="105" t="str">
        <f t="shared" si="49"/>
        <v>熊本県山鹿市</v>
      </c>
      <c r="I1601" t="s">
        <v>5910</v>
      </c>
    </row>
    <row r="1602" spans="1:9" x14ac:dyDescent="0.35">
      <c r="A1602" s="108" t="str">
        <f t="shared" ref="A1602:A1665" si="50">MID(B1602+100,2,2)</f>
        <v>43</v>
      </c>
      <c r="B1602" s="105">
        <v>43</v>
      </c>
      <c r="C1602" s="105" t="s">
        <v>5814</v>
      </c>
      <c r="D1602" s="107" t="s">
        <v>5911</v>
      </c>
      <c r="E1602" s="106" t="s">
        <v>5912</v>
      </c>
      <c r="F1602" s="107" t="s">
        <v>5913</v>
      </c>
      <c r="G1602" s="106" t="s">
        <v>5912</v>
      </c>
      <c r="H1602" s="105" t="str">
        <f t="shared" ref="H1602:H1665" si="51">C1602&amp;E1602</f>
        <v>熊本県宇城市</v>
      </c>
      <c r="I1602" t="s">
        <v>5914</v>
      </c>
    </row>
    <row r="1603" spans="1:9" x14ac:dyDescent="0.35">
      <c r="A1603" s="108" t="str">
        <f t="shared" si="50"/>
        <v>43</v>
      </c>
      <c r="B1603" s="105">
        <v>43</v>
      </c>
      <c r="C1603" s="105" t="s">
        <v>5814</v>
      </c>
      <c r="D1603" s="107" t="s">
        <v>5915</v>
      </c>
      <c r="E1603" s="106" t="s">
        <v>5916</v>
      </c>
      <c r="F1603" s="107" t="s">
        <v>5917</v>
      </c>
      <c r="G1603" s="106" t="s">
        <v>5916</v>
      </c>
      <c r="H1603" s="105" t="str">
        <f t="shared" si="51"/>
        <v>熊本県阿蘇市</v>
      </c>
      <c r="I1603" t="s">
        <v>5918</v>
      </c>
    </row>
    <row r="1604" spans="1:9" x14ac:dyDescent="0.35">
      <c r="A1604" s="108" t="str">
        <f t="shared" si="50"/>
        <v>43</v>
      </c>
      <c r="B1604" s="105">
        <v>43</v>
      </c>
      <c r="C1604" s="105" t="s">
        <v>5814</v>
      </c>
      <c r="D1604" s="107" t="s">
        <v>5919</v>
      </c>
      <c r="E1604" s="106" t="s">
        <v>5920</v>
      </c>
      <c r="F1604" s="107" t="s">
        <v>5921</v>
      </c>
      <c r="G1604" s="106" t="s">
        <v>5920</v>
      </c>
      <c r="H1604" s="105" t="str">
        <f t="shared" si="51"/>
        <v>熊本県菊池市</v>
      </c>
      <c r="I1604" t="s">
        <v>5922</v>
      </c>
    </row>
    <row r="1605" spans="1:9" x14ac:dyDescent="0.35">
      <c r="A1605" s="108" t="str">
        <f t="shared" si="50"/>
        <v>43</v>
      </c>
      <c r="B1605" s="105">
        <v>43</v>
      </c>
      <c r="C1605" s="105" t="s">
        <v>5814</v>
      </c>
      <c r="D1605" s="107" t="s">
        <v>5923</v>
      </c>
      <c r="E1605" s="106" t="s">
        <v>5924</v>
      </c>
      <c r="F1605" s="107" t="s">
        <v>5925</v>
      </c>
      <c r="G1605" s="106" t="s">
        <v>5924</v>
      </c>
      <c r="H1605" s="105" t="str">
        <f t="shared" si="51"/>
        <v>熊本県八代市</v>
      </c>
      <c r="I1605" t="s">
        <v>5926</v>
      </c>
    </row>
    <row r="1606" spans="1:9" x14ac:dyDescent="0.35">
      <c r="A1606" s="108" t="str">
        <f t="shared" si="50"/>
        <v>43</v>
      </c>
      <c r="B1606" s="105">
        <v>43</v>
      </c>
      <c r="C1606" s="105" t="s">
        <v>5814</v>
      </c>
      <c r="D1606" s="107" t="s">
        <v>5927</v>
      </c>
      <c r="E1606" s="106" t="s">
        <v>5928</v>
      </c>
      <c r="F1606" s="107" t="s">
        <v>5929</v>
      </c>
      <c r="G1606" s="106" t="s">
        <v>5928</v>
      </c>
      <c r="H1606" s="105" t="str">
        <f t="shared" si="51"/>
        <v>熊本県玉名市</v>
      </c>
      <c r="I1606" t="s">
        <v>5930</v>
      </c>
    </row>
    <row r="1607" spans="1:9" x14ac:dyDescent="0.35">
      <c r="A1607" s="108" t="str">
        <f t="shared" si="50"/>
        <v>43</v>
      </c>
      <c r="B1607" s="105">
        <v>43</v>
      </c>
      <c r="C1607" s="105" t="s">
        <v>5814</v>
      </c>
      <c r="D1607" s="107" t="s">
        <v>5931</v>
      </c>
      <c r="E1607" s="106" t="s">
        <v>5932</v>
      </c>
      <c r="F1607" s="107" t="s">
        <v>5933</v>
      </c>
      <c r="G1607" s="106" t="s">
        <v>5932</v>
      </c>
      <c r="H1607" s="105" t="str">
        <f t="shared" si="51"/>
        <v>熊本県合志市</v>
      </c>
      <c r="I1607" t="s">
        <v>5934</v>
      </c>
    </row>
    <row r="1608" spans="1:9" x14ac:dyDescent="0.35">
      <c r="A1608" s="108" t="str">
        <f t="shared" si="50"/>
        <v>43</v>
      </c>
      <c r="B1608" s="105">
        <v>43</v>
      </c>
      <c r="C1608" s="105" t="s">
        <v>5814</v>
      </c>
      <c r="D1608" s="107" t="s">
        <v>5935</v>
      </c>
      <c r="E1608" s="106" t="s">
        <v>5936</v>
      </c>
      <c r="F1608" s="107" t="s">
        <v>5937</v>
      </c>
      <c r="G1608" s="106" t="s">
        <v>5936</v>
      </c>
      <c r="H1608" s="105" t="str">
        <f t="shared" si="51"/>
        <v>熊本県天草市</v>
      </c>
      <c r="I1608" t="s">
        <v>5938</v>
      </c>
    </row>
    <row r="1609" spans="1:9" x14ac:dyDescent="0.35">
      <c r="A1609" s="108" t="str">
        <f t="shared" si="50"/>
        <v>43</v>
      </c>
      <c r="B1609" s="105">
        <v>43</v>
      </c>
      <c r="C1609" s="105" t="s">
        <v>5814</v>
      </c>
      <c r="D1609" s="107" t="s">
        <v>3318</v>
      </c>
      <c r="E1609" s="106" t="s">
        <v>1908</v>
      </c>
      <c r="F1609" s="107" t="s">
        <v>5939</v>
      </c>
      <c r="G1609" s="106" t="s">
        <v>1908</v>
      </c>
      <c r="H1609" s="105" t="str">
        <f t="shared" si="51"/>
        <v>熊本県美里町</v>
      </c>
      <c r="I1609" t="s">
        <v>5940</v>
      </c>
    </row>
    <row r="1610" spans="1:9" x14ac:dyDescent="0.35">
      <c r="A1610" s="108" t="str">
        <f t="shared" si="50"/>
        <v>43</v>
      </c>
      <c r="B1610" s="105">
        <v>43</v>
      </c>
      <c r="C1610" s="105" t="s">
        <v>5814</v>
      </c>
      <c r="D1610" s="107" t="s">
        <v>3338</v>
      </c>
      <c r="E1610" s="106" t="s">
        <v>5941</v>
      </c>
      <c r="F1610" s="107" t="s">
        <v>5942</v>
      </c>
      <c r="G1610" s="106" t="s">
        <v>5941</v>
      </c>
      <c r="H1610" s="105" t="str">
        <f t="shared" si="51"/>
        <v>熊本県和水町</v>
      </c>
      <c r="I1610" t="s">
        <v>5943</v>
      </c>
    </row>
    <row r="1611" spans="1:9" x14ac:dyDescent="0.35">
      <c r="A1611" s="108" t="str">
        <f t="shared" si="50"/>
        <v>43</v>
      </c>
      <c r="B1611" s="105">
        <v>43</v>
      </c>
      <c r="C1611" s="105" t="s">
        <v>5814</v>
      </c>
      <c r="D1611" s="107" t="s">
        <v>5944</v>
      </c>
      <c r="E1611" s="106" t="s">
        <v>5945</v>
      </c>
      <c r="F1611" s="107" t="s">
        <v>5946</v>
      </c>
      <c r="G1611" s="106" t="s">
        <v>5945</v>
      </c>
      <c r="H1611" s="105" t="str">
        <f t="shared" si="51"/>
        <v>熊本県南阿蘇村</v>
      </c>
      <c r="I1611" t="s">
        <v>5947</v>
      </c>
    </row>
    <row r="1612" spans="1:9" x14ac:dyDescent="0.35">
      <c r="A1612" s="108" t="str">
        <f t="shared" si="50"/>
        <v>43</v>
      </c>
      <c r="B1612" s="105">
        <v>43</v>
      </c>
      <c r="C1612" s="105" t="s">
        <v>5814</v>
      </c>
      <c r="D1612" s="107" t="s">
        <v>5948</v>
      </c>
      <c r="E1612" s="106" t="s">
        <v>5949</v>
      </c>
      <c r="F1612" s="107" t="s">
        <v>5950</v>
      </c>
      <c r="G1612" s="106" t="s">
        <v>5949</v>
      </c>
      <c r="H1612" s="105" t="str">
        <f t="shared" si="51"/>
        <v>熊本県山都町</v>
      </c>
      <c r="I1612" t="s">
        <v>5951</v>
      </c>
    </row>
    <row r="1613" spans="1:9" x14ac:dyDescent="0.35">
      <c r="A1613" s="108" t="str">
        <f t="shared" si="50"/>
        <v>43</v>
      </c>
      <c r="B1613" s="105">
        <v>43</v>
      </c>
      <c r="C1613" s="105" t="s">
        <v>5814</v>
      </c>
      <c r="D1613" s="107" t="s">
        <v>5952</v>
      </c>
      <c r="E1613" s="106" t="s">
        <v>5953</v>
      </c>
      <c r="F1613" s="107" t="s">
        <v>5954</v>
      </c>
      <c r="G1613" s="106" t="s">
        <v>5953</v>
      </c>
      <c r="H1613" s="105" t="str">
        <f t="shared" si="51"/>
        <v>熊本県氷川町</v>
      </c>
      <c r="I1613" t="s">
        <v>5955</v>
      </c>
    </row>
    <row r="1614" spans="1:9" x14ac:dyDescent="0.35">
      <c r="A1614" s="108" t="str">
        <f t="shared" si="50"/>
        <v>43</v>
      </c>
      <c r="B1614" s="105">
        <v>43</v>
      </c>
      <c r="C1614" s="105" t="s">
        <v>5814</v>
      </c>
      <c r="D1614" s="107" t="s">
        <v>5956</v>
      </c>
      <c r="E1614" s="106" t="s">
        <v>5957</v>
      </c>
      <c r="F1614" s="107" t="s">
        <v>5958</v>
      </c>
      <c r="G1614" s="106" t="s">
        <v>5957</v>
      </c>
      <c r="H1614" s="105" t="str">
        <f t="shared" si="51"/>
        <v>熊本県芦北町</v>
      </c>
      <c r="I1614" t="s">
        <v>5959</v>
      </c>
    </row>
    <row r="1615" spans="1:9" x14ac:dyDescent="0.35">
      <c r="A1615" s="108" t="str">
        <f t="shared" si="50"/>
        <v>44</v>
      </c>
      <c r="B1615" s="105">
        <v>44</v>
      </c>
      <c r="C1615" s="105" t="s">
        <v>5960</v>
      </c>
      <c r="D1615" s="107" t="s">
        <v>988</v>
      </c>
      <c r="E1615" s="106" t="s">
        <v>5961</v>
      </c>
      <c r="F1615" s="107" t="s">
        <v>5962</v>
      </c>
      <c r="G1615" s="106" t="s">
        <v>5961</v>
      </c>
      <c r="H1615" s="105" t="str">
        <f t="shared" si="51"/>
        <v>大分県大分市</v>
      </c>
      <c r="I1615" t="s">
        <v>5963</v>
      </c>
    </row>
    <row r="1616" spans="1:9" x14ac:dyDescent="0.35">
      <c r="A1616" s="108" t="str">
        <f t="shared" si="50"/>
        <v>44</v>
      </c>
      <c r="B1616" s="105">
        <v>44</v>
      </c>
      <c r="C1616" s="105" t="s">
        <v>5960</v>
      </c>
      <c r="D1616" s="107" t="s">
        <v>992</v>
      </c>
      <c r="E1616" s="106" t="s">
        <v>5964</v>
      </c>
      <c r="F1616" s="107" t="s">
        <v>5965</v>
      </c>
      <c r="G1616" s="106" t="s">
        <v>5964</v>
      </c>
      <c r="H1616" s="105" t="str">
        <f t="shared" si="51"/>
        <v>大分県別府市</v>
      </c>
      <c r="I1616" t="s">
        <v>5966</v>
      </c>
    </row>
    <row r="1617" spans="1:9" x14ac:dyDescent="0.35">
      <c r="A1617" s="108" t="str">
        <f t="shared" si="50"/>
        <v>44</v>
      </c>
      <c r="B1617" s="105">
        <v>44</v>
      </c>
      <c r="C1617" s="105" t="s">
        <v>5960</v>
      </c>
      <c r="D1617" s="107" t="s">
        <v>996</v>
      </c>
      <c r="E1617" s="106" t="s">
        <v>5967</v>
      </c>
      <c r="F1617" s="107" t="s">
        <v>5968</v>
      </c>
      <c r="G1617" s="106" t="s">
        <v>5967</v>
      </c>
      <c r="H1617" s="105" t="str">
        <f t="shared" si="51"/>
        <v>大分県中津市</v>
      </c>
      <c r="I1617" t="s">
        <v>5969</v>
      </c>
    </row>
    <row r="1618" spans="1:9" x14ac:dyDescent="0.35">
      <c r="A1618" s="108" t="str">
        <f t="shared" si="50"/>
        <v>44</v>
      </c>
      <c r="B1618" s="105">
        <v>44</v>
      </c>
      <c r="C1618" s="105" t="s">
        <v>5960</v>
      </c>
      <c r="D1618" s="107" t="s">
        <v>1000</v>
      </c>
      <c r="E1618" s="106" t="s">
        <v>5970</v>
      </c>
      <c r="F1618" s="107" t="s">
        <v>5971</v>
      </c>
      <c r="G1618" s="106" t="s">
        <v>5970</v>
      </c>
      <c r="H1618" s="105" t="str">
        <f t="shared" si="51"/>
        <v>大分県日田市</v>
      </c>
      <c r="I1618" t="s">
        <v>5972</v>
      </c>
    </row>
    <row r="1619" spans="1:9" x14ac:dyDescent="0.35">
      <c r="A1619" s="108" t="str">
        <f t="shared" si="50"/>
        <v>44</v>
      </c>
      <c r="B1619" s="105">
        <v>44</v>
      </c>
      <c r="C1619" s="105" t="s">
        <v>5960</v>
      </c>
      <c r="D1619" s="107" t="s">
        <v>1004</v>
      </c>
      <c r="E1619" s="106" t="s">
        <v>5973</v>
      </c>
      <c r="F1619" s="107" t="s">
        <v>5974</v>
      </c>
      <c r="G1619" s="106" t="s">
        <v>5973</v>
      </c>
      <c r="H1619" s="105" t="str">
        <f t="shared" si="51"/>
        <v>大分県佐伯市</v>
      </c>
      <c r="I1619" t="s">
        <v>5975</v>
      </c>
    </row>
    <row r="1620" spans="1:9" x14ac:dyDescent="0.35">
      <c r="A1620" s="108" t="str">
        <f t="shared" si="50"/>
        <v>44</v>
      </c>
      <c r="B1620" s="105">
        <v>44</v>
      </c>
      <c r="C1620" s="105" t="s">
        <v>5960</v>
      </c>
      <c r="D1620" s="107" t="s">
        <v>1008</v>
      </c>
      <c r="E1620" s="106" t="s">
        <v>5976</v>
      </c>
      <c r="F1620" s="107" t="s">
        <v>5977</v>
      </c>
      <c r="G1620" s="106" t="s">
        <v>5976</v>
      </c>
      <c r="H1620" s="105" t="str">
        <f t="shared" si="51"/>
        <v>大分県臼杵市</v>
      </c>
      <c r="I1620" t="s">
        <v>5978</v>
      </c>
    </row>
    <row r="1621" spans="1:9" x14ac:dyDescent="0.35">
      <c r="A1621" s="108" t="str">
        <f t="shared" si="50"/>
        <v>44</v>
      </c>
      <c r="B1621" s="105">
        <v>44</v>
      </c>
      <c r="C1621" s="105" t="s">
        <v>5960</v>
      </c>
      <c r="D1621" s="107" t="s">
        <v>1012</v>
      </c>
      <c r="E1621" s="106" t="s">
        <v>5979</v>
      </c>
      <c r="F1621" s="107" t="s">
        <v>5980</v>
      </c>
      <c r="G1621" s="106" t="s">
        <v>5979</v>
      </c>
      <c r="H1621" s="105" t="str">
        <f t="shared" si="51"/>
        <v>大分県津久見市</v>
      </c>
      <c r="I1621" t="s">
        <v>5981</v>
      </c>
    </row>
    <row r="1622" spans="1:9" x14ac:dyDescent="0.35">
      <c r="A1622" s="108" t="str">
        <f t="shared" si="50"/>
        <v>44</v>
      </c>
      <c r="B1622" s="105">
        <v>44</v>
      </c>
      <c r="C1622" s="105" t="s">
        <v>5960</v>
      </c>
      <c r="D1622" s="107" t="s">
        <v>1016</v>
      </c>
      <c r="E1622" s="106" t="s">
        <v>5982</v>
      </c>
      <c r="F1622" s="107" t="s">
        <v>5983</v>
      </c>
      <c r="G1622" s="106" t="s">
        <v>5982</v>
      </c>
      <c r="H1622" s="105" t="str">
        <f t="shared" si="51"/>
        <v>大分県竹田市</v>
      </c>
      <c r="I1622" t="s">
        <v>5984</v>
      </c>
    </row>
    <row r="1623" spans="1:9" x14ac:dyDescent="0.35">
      <c r="A1623" s="108" t="str">
        <f t="shared" si="50"/>
        <v>44</v>
      </c>
      <c r="B1623" s="105">
        <v>44</v>
      </c>
      <c r="C1623" s="105" t="s">
        <v>5960</v>
      </c>
      <c r="D1623" s="107" t="s">
        <v>1020</v>
      </c>
      <c r="E1623" s="106" t="s">
        <v>5985</v>
      </c>
      <c r="F1623" s="107" t="s">
        <v>5986</v>
      </c>
      <c r="G1623" s="106" t="s">
        <v>5985</v>
      </c>
      <c r="H1623" s="105" t="str">
        <f t="shared" si="51"/>
        <v>大分県豊後高田市</v>
      </c>
      <c r="I1623" t="s">
        <v>5987</v>
      </c>
    </row>
    <row r="1624" spans="1:9" x14ac:dyDescent="0.35">
      <c r="A1624" s="108" t="str">
        <f t="shared" si="50"/>
        <v>44</v>
      </c>
      <c r="B1624" s="105">
        <v>44</v>
      </c>
      <c r="C1624" s="105" t="s">
        <v>5960</v>
      </c>
      <c r="D1624" s="107" t="s">
        <v>1024</v>
      </c>
      <c r="E1624" s="106" t="s">
        <v>5988</v>
      </c>
      <c r="F1624" s="107" t="s">
        <v>5989</v>
      </c>
      <c r="G1624" s="106" t="s">
        <v>5988</v>
      </c>
      <c r="H1624" s="105" t="str">
        <f t="shared" si="51"/>
        <v>大分県杵築市</v>
      </c>
      <c r="I1624" t="s">
        <v>5990</v>
      </c>
    </row>
    <row r="1625" spans="1:9" x14ac:dyDescent="0.35">
      <c r="A1625" s="108" t="str">
        <f t="shared" si="50"/>
        <v>44</v>
      </c>
      <c r="B1625" s="105">
        <v>44</v>
      </c>
      <c r="C1625" s="105" t="s">
        <v>5960</v>
      </c>
      <c r="D1625" s="107" t="s">
        <v>1028</v>
      </c>
      <c r="E1625" s="106" t="s">
        <v>5991</v>
      </c>
      <c r="F1625" s="107" t="s">
        <v>5992</v>
      </c>
      <c r="G1625" s="106" t="s">
        <v>5991</v>
      </c>
      <c r="H1625" s="105" t="str">
        <f t="shared" si="51"/>
        <v>大分県宇佐市</v>
      </c>
      <c r="I1625" t="s">
        <v>5993</v>
      </c>
    </row>
    <row r="1626" spans="1:9" x14ac:dyDescent="0.35">
      <c r="A1626" s="108" t="str">
        <f t="shared" si="50"/>
        <v>44</v>
      </c>
      <c r="B1626" s="105">
        <v>44</v>
      </c>
      <c r="C1626" s="105" t="s">
        <v>5960</v>
      </c>
      <c r="D1626" s="107" t="s">
        <v>1048</v>
      </c>
      <c r="E1626" s="106" t="s">
        <v>5994</v>
      </c>
      <c r="F1626" s="107" t="s">
        <v>5995</v>
      </c>
      <c r="G1626" s="106" t="s">
        <v>5994</v>
      </c>
      <c r="H1626" s="105" t="str">
        <f t="shared" si="51"/>
        <v>大分県姫島村</v>
      </c>
      <c r="I1626" t="s">
        <v>5996</v>
      </c>
    </row>
    <row r="1627" spans="1:9" x14ac:dyDescent="0.35">
      <c r="A1627" s="108" t="str">
        <f t="shared" si="50"/>
        <v>44</v>
      </c>
      <c r="B1627" s="105">
        <v>44</v>
      </c>
      <c r="C1627" s="105" t="s">
        <v>5960</v>
      </c>
      <c r="D1627" s="107" t="s">
        <v>1064</v>
      </c>
      <c r="E1627" s="106" t="s">
        <v>5997</v>
      </c>
      <c r="F1627" s="107" t="s">
        <v>5998</v>
      </c>
      <c r="G1627" s="106" t="s">
        <v>5997</v>
      </c>
      <c r="H1627" s="105" t="str">
        <f t="shared" si="51"/>
        <v>大分県日出町</v>
      </c>
      <c r="I1627" t="s">
        <v>5999</v>
      </c>
    </row>
    <row r="1628" spans="1:9" x14ac:dyDescent="0.35">
      <c r="A1628" s="108" t="str">
        <f t="shared" si="50"/>
        <v>44</v>
      </c>
      <c r="B1628" s="105">
        <v>44</v>
      </c>
      <c r="C1628" s="105" t="s">
        <v>5960</v>
      </c>
      <c r="D1628" s="107" t="s">
        <v>1148</v>
      </c>
      <c r="E1628" s="106" t="s">
        <v>6000</v>
      </c>
      <c r="F1628" s="107" t="s">
        <v>6001</v>
      </c>
      <c r="G1628" s="106" t="s">
        <v>6000</v>
      </c>
      <c r="H1628" s="105" t="str">
        <f t="shared" si="51"/>
        <v>大分県九重町</v>
      </c>
      <c r="I1628" t="s">
        <v>6002</v>
      </c>
    </row>
    <row r="1629" spans="1:9" x14ac:dyDescent="0.35">
      <c r="A1629" s="108" t="str">
        <f t="shared" si="50"/>
        <v>44</v>
      </c>
      <c r="B1629" s="105">
        <v>44</v>
      </c>
      <c r="C1629" s="105" t="s">
        <v>5960</v>
      </c>
      <c r="D1629" s="107" t="s">
        <v>1645</v>
      </c>
      <c r="E1629" s="106" t="s">
        <v>6003</v>
      </c>
      <c r="F1629" s="107" t="s">
        <v>6004</v>
      </c>
      <c r="G1629" s="106" t="s">
        <v>6003</v>
      </c>
      <c r="H1629" s="105" t="str">
        <f t="shared" si="51"/>
        <v>大分県玖珠町</v>
      </c>
      <c r="I1629" t="s">
        <v>6005</v>
      </c>
    </row>
    <row r="1630" spans="1:9" x14ac:dyDescent="0.35">
      <c r="A1630" s="108" t="str">
        <f t="shared" si="50"/>
        <v>44</v>
      </c>
      <c r="B1630" s="105">
        <v>44</v>
      </c>
      <c r="C1630" s="105" t="s">
        <v>5960</v>
      </c>
      <c r="D1630" s="107" t="s">
        <v>2407</v>
      </c>
      <c r="E1630" s="106" t="s">
        <v>6006</v>
      </c>
      <c r="F1630" s="107" t="s">
        <v>6007</v>
      </c>
      <c r="G1630" s="106" t="s">
        <v>6006</v>
      </c>
      <c r="H1630" s="105" t="str">
        <f t="shared" si="51"/>
        <v>大分県豊後大野市</v>
      </c>
      <c r="I1630" t="s">
        <v>6008</v>
      </c>
    </row>
    <row r="1631" spans="1:9" x14ac:dyDescent="0.35">
      <c r="A1631" s="108" t="str">
        <f t="shared" si="50"/>
        <v>44</v>
      </c>
      <c r="B1631" s="105">
        <v>44</v>
      </c>
      <c r="C1631" s="105" t="s">
        <v>5960</v>
      </c>
      <c r="D1631" s="107" t="s">
        <v>2411</v>
      </c>
      <c r="E1631" s="106" t="s">
        <v>6009</v>
      </c>
      <c r="F1631" s="107" t="s">
        <v>6010</v>
      </c>
      <c r="G1631" s="106" t="s">
        <v>6009</v>
      </c>
      <c r="H1631" s="105" t="str">
        <f t="shared" si="51"/>
        <v>大分県由布市</v>
      </c>
      <c r="I1631" t="s">
        <v>6011</v>
      </c>
    </row>
    <row r="1632" spans="1:9" x14ac:dyDescent="0.35">
      <c r="A1632" s="108" t="str">
        <f t="shared" si="50"/>
        <v>44</v>
      </c>
      <c r="B1632" s="105">
        <v>44</v>
      </c>
      <c r="C1632" s="105" t="s">
        <v>5960</v>
      </c>
      <c r="D1632" s="107" t="s">
        <v>2415</v>
      </c>
      <c r="E1632" s="106" t="s">
        <v>6012</v>
      </c>
      <c r="F1632" s="107" t="s">
        <v>6013</v>
      </c>
      <c r="G1632" s="106" t="s">
        <v>6012</v>
      </c>
      <c r="H1632" s="105" t="str">
        <f t="shared" si="51"/>
        <v>大分県国東市</v>
      </c>
      <c r="I1632" t="s">
        <v>6014</v>
      </c>
    </row>
    <row r="1633" spans="1:9" x14ac:dyDescent="0.35">
      <c r="A1633" s="108" t="str">
        <f t="shared" si="50"/>
        <v>45</v>
      </c>
      <c r="B1633" s="105">
        <v>45</v>
      </c>
      <c r="C1633" s="105" t="s">
        <v>6015</v>
      </c>
      <c r="D1633" s="107" t="s">
        <v>988</v>
      </c>
      <c r="E1633" s="106" t="s">
        <v>6016</v>
      </c>
      <c r="F1633" s="107" t="s">
        <v>6017</v>
      </c>
      <c r="G1633" s="106" t="s">
        <v>6016</v>
      </c>
      <c r="H1633" s="105" t="str">
        <f t="shared" si="51"/>
        <v>宮崎県宮崎市</v>
      </c>
      <c r="I1633" t="s">
        <v>6018</v>
      </c>
    </row>
    <row r="1634" spans="1:9" x14ac:dyDescent="0.35">
      <c r="A1634" s="108" t="str">
        <f t="shared" si="50"/>
        <v>45</v>
      </c>
      <c r="B1634" s="105">
        <v>45</v>
      </c>
      <c r="C1634" s="105" t="s">
        <v>6015</v>
      </c>
      <c r="D1634" s="107" t="s">
        <v>992</v>
      </c>
      <c r="E1634" s="106" t="s">
        <v>6019</v>
      </c>
      <c r="F1634" s="107" t="s">
        <v>6020</v>
      </c>
      <c r="G1634" s="106" t="s">
        <v>6019</v>
      </c>
      <c r="H1634" s="105" t="str">
        <f t="shared" si="51"/>
        <v>宮崎県都城市</v>
      </c>
      <c r="I1634" t="s">
        <v>6021</v>
      </c>
    </row>
    <row r="1635" spans="1:9" x14ac:dyDescent="0.35">
      <c r="A1635" s="108" t="str">
        <f t="shared" si="50"/>
        <v>45</v>
      </c>
      <c r="B1635" s="105">
        <v>45</v>
      </c>
      <c r="C1635" s="105" t="s">
        <v>6015</v>
      </c>
      <c r="D1635" s="107" t="s">
        <v>996</v>
      </c>
      <c r="E1635" s="106" t="s">
        <v>6022</v>
      </c>
      <c r="F1635" s="107" t="s">
        <v>6023</v>
      </c>
      <c r="G1635" s="106" t="s">
        <v>6022</v>
      </c>
      <c r="H1635" s="105" t="str">
        <f t="shared" si="51"/>
        <v>宮崎県延岡市</v>
      </c>
      <c r="I1635" t="s">
        <v>6024</v>
      </c>
    </row>
    <row r="1636" spans="1:9" x14ac:dyDescent="0.35">
      <c r="A1636" s="108" t="str">
        <f t="shared" si="50"/>
        <v>45</v>
      </c>
      <c r="B1636" s="105">
        <v>45</v>
      </c>
      <c r="C1636" s="105" t="s">
        <v>6015</v>
      </c>
      <c r="D1636" s="107" t="s">
        <v>1000</v>
      </c>
      <c r="E1636" s="106" t="s">
        <v>6025</v>
      </c>
      <c r="F1636" s="107" t="s">
        <v>6026</v>
      </c>
      <c r="G1636" s="106" t="s">
        <v>6025</v>
      </c>
      <c r="H1636" s="105" t="str">
        <f t="shared" si="51"/>
        <v>宮崎県日南市</v>
      </c>
      <c r="I1636" t="s">
        <v>6027</v>
      </c>
    </row>
    <row r="1637" spans="1:9" x14ac:dyDescent="0.35">
      <c r="A1637" s="108" t="str">
        <f t="shared" si="50"/>
        <v>45</v>
      </c>
      <c r="B1637" s="105">
        <v>45</v>
      </c>
      <c r="C1637" s="105" t="s">
        <v>6015</v>
      </c>
      <c r="D1637" s="107" t="s">
        <v>1004</v>
      </c>
      <c r="E1637" s="106" t="s">
        <v>6028</v>
      </c>
      <c r="F1637" s="107" t="s">
        <v>6029</v>
      </c>
      <c r="G1637" s="106" t="s">
        <v>6028</v>
      </c>
      <c r="H1637" s="105" t="str">
        <f t="shared" si="51"/>
        <v>宮崎県小林市</v>
      </c>
      <c r="I1637" t="s">
        <v>6030</v>
      </c>
    </row>
    <row r="1638" spans="1:9" x14ac:dyDescent="0.35">
      <c r="A1638" s="108" t="str">
        <f t="shared" si="50"/>
        <v>45</v>
      </c>
      <c r="B1638" s="105">
        <v>45</v>
      </c>
      <c r="C1638" s="105" t="s">
        <v>6015</v>
      </c>
      <c r="D1638" s="107" t="s">
        <v>1008</v>
      </c>
      <c r="E1638" s="106" t="s">
        <v>6031</v>
      </c>
      <c r="F1638" s="107" t="s">
        <v>6032</v>
      </c>
      <c r="G1638" s="106" t="s">
        <v>6031</v>
      </c>
      <c r="H1638" s="105" t="str">
        <f t="shared" si="51"/>
        <v>宮崎県日向市</v>
      </c>
      <c r="I1638" t="s">
        <v>6033</v>
      </c>
    </row>
    <row r="1639" spans="1:9" x14ac:dyDescent="0.35">
      <c r="A1639" s="108" t="str">
        <f t="shared" si="50"/>
        <v>45</v>
      </c>
      <c r="B1639" s="105">
        <v>45</v>
      </c>
      <c r="C1639" s="105" t="s">
        <v>6015</v>
      </c>
      <c r="D1639" s="107" t="s">
        <v>1012</v>
      </c>
      <c r="E1639" s="106" t="s">
        <v>6034</v>
      </c>
      <c r="F1639" s="107" t="s">
        <v>6035</v>
      </c>
      <c r="G1639" s="106" t="s">
        <v>6034</v>
      </c>
      <c r="H1639" s="105" t="str">
        <f t="shared" si="51"/>
        <v>宮崎県串間市</v>
      </c>
      <c r="I1639" t="s">
        <v>6036</v>
      </c>
    </row>
    <row r="1640" spans="1:9" x14ac:dyDescent="0.35">
      <c r="A1640" s="108" t="str">
        <f t="shared" si="50"/>
        <v>45</v>
      </c>
      <c r="B1640" s="105">
        <v>45</v>
      </c>
      <c r="C1640" s="105" t="s">
        <v>6015</v>
      </c>
      <c r="D1640" s="107" t="s">
        <v>1016</v>
      </c>
      <c r="E1640" s="106" t="s">
        <v>6037</v>
      </c>
      <c r="F1640" s="107" t="s">
        <v>6038</v>
      </c>
      <c r="G1640" s="106" t="s">
        <v>6037</v>
      </c>
      <c r="H1640" s="105" t="str">
        <f t="shared" si="51"/>
        <v>宮崎県西都市</v>
      </c>
      <c r="I1640" t="s">
        <v>6039</v>
      </c>
    </row>
    <row r="1641" spans="1:9" x14ac:dyDescent="0.35">
      <c r="A1641" s="108" t="str">
        <f t="shared" si="50"/>
        <v>45</v>
      </c>
      <c r="B1641" s="105">
        <v>45</v>
      </c>
      <c r="C1641" s="105" t="s">
        <v>6015</v>
      </c>
      <c r="D1641" s="107" t="s">
        <v>1020</v>
      </c>
      <c r="E1641" s="106" t="s">
        <v>6040</v>
      </c>
      <c r="F1641" s="107" t="s">
        <v>6041</v>
      </c>
      <c r="G1641" s="106" t="s">
        <v>6040</v>
      </c>
      <c r="H1641" s="105" t="str">
        <f t="shared" si="51"/>
        <v>宮崎県えびの市</v>
      </c>
      <c r="I1641" t="s">
        <v>6042</v>
      </c>
    </row>
    <row r="1642" spans="1:9" x14ac:dyDescent="0.35">
      <c r="A1642" s="108" t="str">
        <f t="shared" si="50"/>
        <v>45</v>
      </c>
      <c r="B1642" s="105">
        <v>45</v>
      </c>
      <c r="C1642" s="105" t="s">
        <v>6015</v>
      </c>
      <c r="D1642" s="107" t="s">
        <v>1044</v>
      </c>
      <c r="E1642" s="106" t="s">
        <v>6043</v>
      </c>
      <c r="F1642" s="107" t="s">
        <v>6044</v>
      </c>
      <c r="G1642" s="106" t="s">
        <v>6043</v>
      </c>
      <c r="H1642" s="105" t="str">
        <f t="shared" si="51"/>
        <v>宮崎県三股町</v>
      </c>
      <c r="I1642" t="s">
        <v>6045</v>
      </c>
    </row>
    <row r="1643" spans="1:9" x14ac:dyDescent="0.35">
      <c r="A1643" s="108" t="str">
        <f t="shared" si="50"/>
        <v>45</v>
      </c>
      <c r="B1643" s="105">
        <v>45</v>
      </c>
      <c r="C1643" s="105" t="s">
        <v>6015</v>
      </c>
      <c r="D1643" s="107" t="s">
        <v>1064</v>
      </c>
      <c r="E1643" s="106" t="s">
        <v>6046</v>
      </c>
      <c r="F1643" s="107" t="s">
        <v>6047</v>
      </c>
      <c r="G1643" s="106" t="s">
        <v>6046</v>
      </c>
      <c r="H1643" s="105" t="str">
        <f t="shared" si="51"/>
        <v>宮崎県高原町</v>
      </c>
      <c r="I1643" t="s">
        <v>6048</v>
      </c>
    </row>
    <row r="1644" spans="1:9" x14ac:dyDescent="0.35">
      <c r="A1644" s="108" t="str">
        <f t="shared" si="50"/>
        <v>45</v>
      </c>
      <c r="B1644" s="105">
        <v>45</v>
      </c>
      <c r="C1644" s="105" t="s">
        <v>6015</v>
      </c>
      <c r="D1644" s="107" t="s">
        <v>1080</v>
      </c>
      <c r="E1644" s="106" t="s">
        <v>6049</v>
      </c>
      <c r="F1644" s="107" t="s">
        <v>6050</v>
      </c>
      <c r="G1644" s="106" t="s">
        <v>6049</v>
      </c>
      <c r="H1644" s="105" t="str">
        <f t="shared" si="51"/>
        <v>宮崎県国富町</v>
      </c>
      <c r="I1644" t="s">
        <v>6051</v>
      </c>
    </row>
    <row r="1645" spans="1:9" x14ac:dyDescent="0.35">
      <c r="A1645" s="108" t="str">
        <f t="shared" si="50"/>
        <v>45</v>
      </c>
      <c r="B1645" s="105">
        <v>45</v>
      </c>
      <c r="C1645" s="105" t="s">
        <v>6015</v>
      </c>
      <c r="D1645" s="107" t="s">
        <v>1084</v>
      </c>
      <c r="E1645" s="106" t="s">
        <v>6052</v>
      </c>
      <c r="F1645" s="107" t="s">
        <v>6053</v>
      </c>
      <c r="G1645" s="106" t="s">
        <v>6052</v>
      </c>
      <c r="H1645" s="105" t="str">
        <f t="shared" si="51"/>
        <v>宮崎県綾町</v>
      </c>
      <c r="I1645" t="s">
        <v>6054</v>
      </c>
    </row>
    <row r="1646" spans="1:9" x14ac:dyDescent="0.35">
      <c r="A1646" s="108" t="str">
        <f t="shared" si="50"/>
        <v>45</v>
      </c>
      <c r="B1646" s="105">
        <v>45</v>
      </c>
      <c r="C1646" s="105" t="s">
        <v>6015</v>
      </c>
      <c r="D1646" s="107" t="s">
        <v>1088</v>
      </c>
      <c r="E1646" s="106" t="s">
        <v>6055</v>
      </c>
      <c r="F1646" s="107" t="s">
        <v>6056</v>
      </c>
      <c r="G1646" s="106" t="s">
        <v>6055</v>
      </c>
      <c r="H1646" s="105" t="str">
        <f t="shared" si="51"/>
        <v>宮崎県高鍋町</v>
      </c>
      <c r="I1646" t="s">
        <v>6057</v>
      </c>
    </row>
    <row r="1647" spans="1:9" x14ac:dyDescent="0.35">
      <c r="A1647" s="108" t="str">
        <f t="shared" si="50"/>
        <v>45</v>
      </c>
      <c r="B1647" s="105">
        <v>45</v>
      </c>
      <c r="C1647" s="105" t="s">
        <v>6015</v>
      </c>
      <c r="D1647" s="107" t="s">
        <v>1615</v>
      </c>
      <c r="E1647" s="106" t="s">
        <v>6058</v>
      </c>
      <c r="F1647" s="107" t="s">
        <v>6059</v>
      </c>
      <c r="G1647" s="106" t="s">
        <v>6058</v>
      </c>
      <c r="H1647" s="105" t="str">
        <f t="shared" si="51"/>
        <v>宮崎県新富町</v>
      </c>
      <c r="I1647" t="s">
        <v>6060</v>
      </c>
    </row>
    <row r="1648" spans="1:9" x14ac:dyDescent="0.35">
      <c r="A1648" s="108" t="str">
        <f t="shared" si="50"/>
        <v>45</v>
      </c>
      <c r="B1648" s="105">
        <v>45</v>
      </c>
      <c r="C1648" s="105" t="s">
        <v>6015</v>
      </c>
      <c r="D1648" s="107" t="s">
        <v>1092</v>
      </c>
      <c r="E1648" s="106" t="s">
        <v>6061</v>
      </c>
      <c r="F1648" s="107" t="s">
        <v>6062</v>
      </c>
      <c r="G1648" s="106" t="s">
        <v>6061</v>
      </c>
      <c r="H1648" s="105" t="str">
        <f t="shared" si="51"/>
        <v>宮崎県西米良村</v>
      </c>
      <c r="I1648" t="s">
        <v>6063</v>
      </c>
    </row>
    <row r="1649" spans="1:9" x14ac:dyDescent="0.35">
      <c r="A1649" s="108" t="str">
        <f t="shared" si="50"/>
        <v>45</v>
      </c>
      <c r="B1649" s="105">
        <v>45</v>
      </c>
      <c r="C1649" s="105" t="s">
        <v>6015</v>
      </c>
      <c r="D1649" s="107" t="s">
        <v>1096</v>
      </c>
      <c r="E1649" s="106" t="s">
        <v>6064</v>
      </c>
      <c r="F1649" s="107" t="s">
        <v>6065</v>
      </c>
      <c r="G1649" s="106" t="s">
        <v>6064</v>
      </c>
      <c r="H1649" s="105" t="str">
        <f t="shared" si="51"/>
        <v>宮崎県木城町</v>
      </c>
      <c r="I1649" t="s">
        <v>6066</v>
      </c>
    </row>
    <row r="1650" spans="1:9" x14ac:dyDescent="0.35">
      <c r="A1650" s="108" t="str">
        <f t="shared" si="50"/>
        <v>45</v>
      </c>
      <c r="B1650" s="105">
        <v>45</v>
      </c>
      <c r="C1650" s="105" t="s">
        <v>6015</v>
      </c>
      <c r="D1650" s="107" t="s">
        <v>1100</v>
      </c>
      <c r="E1650" s="106" t="s">
        <v>6067</v>
      </c>
      <c r="F1650" s="107" t="s">
        <v>6068</v>
      </c>
      <c r="G1650" s="106" t="s">
        <v>6067</v>
      </c>
      <c r="H1650" s="105" t="str">
        <f t="shared" si="51"/>
        <v>宮崎県川南町</v>
      </c>
      <c r="I1650" t="s">
        <v>6069</v>
      </c>
    </row>
    <row r="1651" spans="1:9" x14ac:dyDescent="0.35">
      <c r="A1651" s="108" t="str">
        <f t="shared" si="50"/>
        <v>45</v>
      </c>
      <c r="B1651" s="105">
        <v>45</v>
      </c>
      <c r="C1651" s="105" t="s">
        <v>6015</v>
      </c>
      <c r="D1651" s="107" t="s">
        <v>1104</v>
      </c>
      <c r="E1651" s="106" t="s">
        <v>6070</v>
      </c>
      <c r="F1651" s="107" t="s">
        <v>6071</v>
      </c>
      <c r="G1651" s="106" t="s">
        <v>6070</v>
      </c>
      <c r="H1651" s="105" t="str">
        <f t="shared" si="51"/>
        <v>宮崎県都農町</v>
      </c>
      <c r="I1651" t="s">
        <v>6072</v>
      </c>
    </row>
    <row r="1652" spans="1:9" x14ac:dyDescent="0.35">
      <c r="A1652" s="108" t="str">
        <f t="shared" si="50"/>
        <v>45</v>
      </c>
      <c r="B1652" s="105">
        <v>45</v>
      </c>
      <c r="C1652" s="105" t="s">
        <v>6015</v>
      </c>
      <c r="D1652" s="107" t="s">
        <v>1619</v>
      </c>
      <c r="E1652" s="106" t="s">
        <v>6073</v>
      </c>
      <c r="F1652" s="107" t="s">
        <v>6074</v>
      </c>
      <c r="G1652" s="106" t="s">
        <v>6073</v>
      </c>
      <c r="H1652" s="105" t="str">
        <f t="shared" si="51"/>
        <v>宮崎県門川町</v>
      </c>
      <c r="I1652" t="s">
        <v>6075</v>
      </c>
    </row>
    <row r="1653" spans="1:9" x14ac:dyDescent="0.35">
      <c r="A1653" s="108" t="str">
        <f t="shared" si="50"/>
        <v>45</v>
      </c>
      <c r="B1653" s="105">
        <v>45</v>
      </c>
      <c r="C1653" s="105" t="s">
        <v>6015</v>
      </c>
      <c r="D1653" s="107" t="s">
        <v>1128</v>
      </c>
      <c r="E1653" s="106" t="s">
        <v>6076</v>
      </c>
      <c r="F1653" s="107" t="s">
        <v>6077</v>
      </c>
      <c r="G1653" s="106" t="s">
        <v>6076</v>
      </c>
      <c r="H1653" s="105" t="str">
        <f t="shared" si="51"/>
        <v>宮崎県諸塚村</v>
      </c>
      <c r="I1653" t="s">
        <v>6078</v>
      </c>
    </row>
    <row r="1654" spans="1:9" x14ac:dyDescent="0.35">
      <c r="A1654" s="108" t="str">
        <f t="shared" si="50"/>
        <v>45</v>
      </c>
      <c r="B1654" s="105">
        <v>45</v>
      </c>
      <c r="C1654" s="105" t="s">
        <v>6015</v>
      </c>
      <c r="D1654" s="107" t="s">
        <v>1132</v>
      </c>
      <c r="E1654" s="106" t="s">
        <v>6079</v>
      </c>
      <c r="F1654" s="107" t="s">
        <v>6080</v>
      </c>
      <c r="G1654" s="106" t="s">
        <v>6079</v>
      </c>
      <c r="H1654" s="105" t="str">
        <f t="shared" si="51"/>
        <v>宮崎県椎葉村</v>
      </c>
      <c r="I1654" t="s">
        <v>6081</v>
      </c>
    </row>
    <row r="1655" spans="1:9" x14ac:dyDescent="0.35">
      <c r="A1655" s="108" t="str">
        <f t="shared" si="50"/>
        <v>45</v>
      </c>
      <c r="B1655" s="105">
        <v>45</v>
      </c>
      <c r="C1655" s="105" t="s">
        <v>6015</v>
      </c>
      <c r="D1655" s="107" t="s">
        <v>1136</v>
      </c>
      <c r="E1655" s="106" t="s">
        <v>6082</v>
      </c>
      <c r="F1655" s="107" t="s">
        <v>6083</v>
      </c>
      <c r="G1655" s="106" t="s">
        <v>6082</v>
      </c>
      <c r="H1655" s="105" t="str">
        <f t="shared" si="51"/>
        <v>宮崎県高千穂町</v>
      </c>
      <c r="I1655" t="s">
        <v>6084</v>
      </c>
    </row>
    <row r="1656" spans="1:9" x14ac:dyDescent="0.35">
      <c r="A1656" s="108" t="str">
        <f t="shared" si="50"/>
        <v>45</v>
      </c>
      <c r="B1656" s="105">
        <v>45</v>
      </c>
      <c r="C1656" s="105" t="s">
        <v>6015</v>
      </c>
      <c r="D1656" s="107" t="s">
        <v>1140</v>
      </c>
      <c r="E1656" s="106" t="s">
        <v>6085</v>
      </c>
      <c r="F1656" s="107" t="s">
        <v>6086</v>
      </c>
      <c r="G1656" s="106" t="s">
        <v>6085</v>
      </c>
      <c r="H1656" s="105" t="str">
        <f t="shared" si="51"/>
        <v>宮崎県日之影町</v>
      </c>
      <c r="I1656" t="s">
        <v>6087</v>
      </c>
    </row>
    <row r="1657" spans="1:9" x14ac:dyDescent="0.35">
      <c r="A1657" s="108" t="str">
        <f t="shared" si="50"/>
        <v>45</v>
      </c>
      <c r="B1657" s="105">
        <v>45</v>
      </c>
      <c r="C1657" s="105" t="s">
        <v>6015</v>
      </c>
      <c r="D1657" s="107" t="s">
        <v>1144</v>
      </c>
      <c r="E1657" s="106" t="s">
        <v>6088</v>
      </c>
      <c r="F1657" s="107" t="s">
        <v>6089</v>
      </c>
      <c r="G1657" s="106" t="s">
        <v>6088</v>
      </c>
      <c r="H1657" s="105" t="str">
        <f t="shared" si="51"/>
        <v>宮崎県五ヶ瀬町</v>
      </c>
      <c r="I1657" t="s">
        <v>6090</v>
      </c>
    </row>
    <row r="1658" spans="1:9" x14ac:dyDescent="0.35">
      <c r="A1658" s="108" t="str">
        <f t="shared" si="50"/>
        <v>45</v>
      </c>
      <c r="B1658" s="105">
        <v>45</v>
      </c>
      <c r="C1658" s="105" t="s">
        <v>6015</v>
      </c>
      <c r="D1658" s="107" t="s">
        <v>1641</v>
      </c>
      <c r="E1658" s="106" t="s">
        <v>1988</v>
      </c>
      <c r="F1658" s="107" t="s">
        <v>6091</v>
      </c>
      <c r="G1658" s="106" t="s">
        <v>1988</v>
      </c>
      <c r="H1658" s="105" t="str">
        <f t="shared" si="51"/>
        <v>宮崎県美郷町</v>
      </c>
      <c r="I1658" t="s">
        <v>6092</v>
      </c>
    </row>
    <row r="1659" spans="1:9" x14ac:dyDescent="0.35">
      <c r="A1659" s="108" t="str">
        <f t="shared" si="50"/>
        <v>46</v>
      </c>
      <c r="B1659" s="105">
        <v>46</v>
      </c>
      <c r="C1659" s="105" t="s">
        <v>6093</v>
      </c>
      <c r="D1659" s="107" t="s">
        <v>988</v>
      </c>
      <c r="E1659" s="106" t="s">
        <v>6094</v>
      </c>
      <c r="F1659" s="107" t="s">
        <v>6095</v>
      </c>
      <c r="G1659" s="106" t="s">
        <v>6094</v>
      </c>
      <c r="H1659" s="105" t="str">
        <f t="shared" si="51"/>
        <v>鹿児島県鹿児島市</v>
      </c>
      <c r="I1659" t="s">
        <v>6096</v>
      </c>
    </row>
    <row r="1660" spans="1:9" x14ac:dyDescent="0.35">
      <c r="A1660" s="108" t="str">
        <f t="shared" si="50"/>
        <v>46</v>
      </c>
      <c r="B1660" s="105">
        <v>46</v>
      </c>
      <c r="C1660" s="105" t="s">
        <v>6093</v>
      </c>
      <c r="D1660" s="107" t="s">
        <v>992</v>
      </c>
      <c r="E1660" s="106" t="s">
        <v>6097</v>
      </c>
      <c r="F1660" s="107" t="s">
        <v>6098</v>
      </c>
      <c r="G1660" s="106" t="s">
        <v>6097</v>
      </c>
      <c r="H1660" s="105" t="str">
        <f t="shared" si="51"/>
        <v>鹿児島県薩摩川内市</v>
      </c>
      <c r="I1660" t="s">
        <v>6099</v>
      </c>
    </row>
    <row r="1661" spans="1:9" x14ac:dyDescent="0.35">
      <c r="A1661" s="108" t="str">
        <f t="shared" si="50"/>
        <v>46</v>
      </c>
      <c r="B1661" s="105">
        <v>46</v>
      </c>
      <c r="C1661" s="105" t="s">
        <v>6093</v>
      </c>
      <c r="D1661" s="107" t="s">
        <v>996</v>
      </c>
      <c r="E1661" s="106" t="s">
        <v>6100</v>
      </c>
      <c r="F1661" s="107" t="s">
        <v>6101</v>
      </c>
      <c r="G1661" s="106" t="s">
        <v>6100</v>
      </c>
      <c r="H1661" s="105" t="str">
        <f t="shared" si="51"/>
        <v>鹿児島県鹿屋市</v>
      </c>
      <c r="I1661" t="s">
        <v>6102</v>
      </c>
    </row>
    <row r="1662" spans="1:9" x14ac:dyDescent="0.35">
      <c r="A1662" s="108" t="str">
        <f t="shared" si="50"/>
        <v>46</v>
      </c>
      <c r="B1662" s="105">
        <v>46</v>
      </c>
      <c r="C1662" s="105" t="s">
        <v>6093</v>
      </c>
      <c r="D1662" s="107" t="s">
        <v>1000</v>
      </c>
      <c r="E1662" s="106" t="s">
        <v>6103</v>
      </c>
      <c r="F1662" s="107" t="s">
        <v>6104</v>
      </c>
      <c r="G1662" s="106" t="s">
        <v>6103</v>
      </c>
      <c r="H1662" s="105" t="str">
        <f t="shared" si="51"/>
        <v>鹿児島県枕崎市</v>
      </c>
      <c r="I1662" t="s">
        <v>6105</v>
      </c>
    </row>
    <row r="1663" spans="1:9" ht="33" x14ac:dyDescent="0.35">
      <c r="A1663" s="108" t="str">
        <f t="shared" si="50"/>
        <v>46</v>
      </c>
      <c r="B1663" s="105">
        <v>46</v>
      </c>
      <c r="C1663" s="105" t="s">
        <v>6093</v>
      </c>
      <c r="D1663" s="107" t="s">
        <v>1004</v>
      </c>
      <c r="E1663" s="106" t="s">
        <v>6106</v>
      </c>
      <c r="F1663" s="107" t="s">
        <v>6107</v>
      </c>
      <c r="G1663" s="106" t="s">
        <v>6106</v>
      </c>
      <c r="H1663" s="105" t="str">
        <f t="shared" si="51"/>
        <v>鹿児島県いちき串木野市</v>
      </c>
      <c r="I1663" t="s">
        <v>6108</v>
      </c>
    </row>
    <row r="1664" spans="1:9" x14ac:dyDescent="0.35">
      <c r="A1664" s="108" t="str">
        <f t="shared" si="50"/>
        <v>46</v>
      </c>
      <c r="B1664" s="105">
        <v>46</v>
      </c>
      <c r="C1664" s="105" t="s">
        <v>6093</v>
      </c>
      <c r="D1664" s="107" t="s">
        <v>1008</v>
      </c>
      <c r="E1664" s="106" t="s">
        <v>6109</v>
      </c>
      <c r="F1664" s="107" t="s">
        <v>6110</v>
      </c>
      <c r="G1664" s="106" t="s">
        <v>6109</v>
      </c>
      <c r="H1664" s="105" t="str">
        <f t="shared" si="51"/>
        <v>鹿児島県阿久根市</v>
      </c>
      <c r="I1664" t="s">
        <v>6111</v>
      </c>
    </row>
    <row r="1665" spans="1:9" x14ac:dyDescent="0.35">
      <c r="A1665" s="108" t="str">
        <f t="shared" si="50"/>
        <v>46</v>
      </c>
      <c r="B1665" s="105">
        <v>46</v>
      </c>
      <c r="C1665" s="105" t="s">
        <v>6093</v>
      </c>
      <c r="D1665" s="107" t="s">
        <v>1012</v>
      </c>
      <c r="E1665" s="106" t="s">
        <v>6112</v>
      </c>
      <c r="F1665" s="107" t="s">
        <v>6113</v>
      </c>
      <c r="G1665" s="106" t="s">
        <v>6112</v>
      </c>
      <c r="H1665" s="105" t="str">
        <f t="shared" si="51"/>
        <v>鹿児島県出水市</v>
      </c>
      <c r="I1665" t="s">
        <v>6114</v>
      </c>
    </row>
    <row r="1666" spans="1:9" x14ac:dyDescent="0.35">
      <c r="A1666" s="108" t="str">
        <f t="shared" ref="A1666:A1729" si="52">MID(B1666+100,2,2)</f>
        <v>46</v>
      </c>
      <c r="B1666" s="105">
        <v>46</v>
      </c>
      <c r="C1666" s="105" t="s">
        <v>6093</v>
      </c>
      <c r="D1666" s="107" t="s">
        <v>1016</v>
      </c>
      <c r="E1666" s="106" t="s">
        <v>6115</v>
      </c>
      <c r="F1666" s="107" t="s">
        <v>6116</v>
      </c>
      <c r="G1666" s="106" t="s">
        <v>6115</v>
      </c>
      <c r="H1666" s="105" t="str">
        <f t="shared" ref="H1666:H1729" si="53">C1666&amp;E1666</f>
        <v>鹿児島県伊佐市</v>
      </c>
      <c r="I1666" t="s">
        <v>6117</v>
      </c>
    </row>
    <row r="1667" spans="1:9" x14ac:dyDescent="0.35">
      <c r="A1667" s="108" t="str">
        <f t="shared" si="52"/>
        <v>46</v>
      </c>
      <c r="B1667" s="105">
        <v>46</v>
      </c>
      <c r="C1667" s="105" t="s">
        <v>6093</v>
      </c>
      <c r="D1667" s="107" t="s">
        <v>1020</v>
      </c>
      <c r="E1667" s="106" t="s">
        <v>6118</v>
      </c>
      <c r="F1667" s="107" t="s">
        <v>6119</v>
      </c>
      <c r="G1667" s="106" t="s">
        <v>6118</v>
      </c>
      <c r="H1667" s="105" t="str">
        <f t="shared" si="53"/>
        <v>鹿児島県指宿市</v>
      </c>
      <c r="I1667" t="s">
        <v>6120</v>
      </c>
    </row>
    <row r="1668" spans="1:9" x14ac:dyDescent="0.35">
      <c r="A1668" s="108" t="str">
        <f t="shared" si="52"/>
        <v>46</v>
      </c>
      <c r="B1668" s="105">
        <v>46</v>
      </c>
      <c r="C1668" s="105" t="s">
        <v>6093</v>
      </c>
      <c r="D1668" s="107" t="s">
        <v>1024</v>
      </c>
      <c r="E1668" s="106" t="s">
        <v>6121</v>
      </c>
      <c r="F1668" s="107" t="s">
        <v>6122</v>
      </c>
      <c r="G1668" s="106" t="s">
        <v>6121</v>
      </c>
      <c r="H1668" s="105" t="str">
        <f t="shared" si="53"/>
        <v>鹿児島県南さつま市</v>
      </c>
      <c r="I1668" t="s">
        <v>6123</v>
      </c>
    </row>
    <row r="1669" spans="1:9" x14ac:dyDescent="0.35">
      <c r="A1669" s="108" t="str">
        <f t="shared" si="52"/>
        <v>46</v>
      </c>
      <c r="B1669" s="105">
        <v>46</v>
      </c>
      <c r="C1669" s="105" t="s">
        <v>6093</v>
      </c>
      <c r="D1669" s="107" t="s">
        <v>1028</v>
      </c>
      <c r="E1669" s="106" t="s">
        <v>6124</v>
      </c>
      <c r="F1669" s="107" t="s">
        <v>6125</v>
      </c>
      <c r="G1669" s="106" t="s">
        <v>6124</v>
      </c>
      <c r="H1669" s="105" t="str">
        <f t="shared" si="53"/>
        <v>鹿児島県霧島市</v>
      </c>
      <c r="I1669" t="s">
        <v>6126</v>
      </c>
    </row>
    <row r="1670" spans="1:9" x14ac:dyDescent="0.35">
      <c r="A1670" s="108" t="str">
        <f t="shared" si="52"/>
        <v>46</v>
      </c>
      <c r="B1670" s="105">
        <v>46</v>
      </c>
      <c r="C1670" s="105" t="s">
        <v>6093</v>
      </c>
      <c r="D1670" s="107" t="s">
        <v>1032</v>
      </c>
      <c r="E1670" s="106" t="s">
        <v>6127</v>
      </c>
      <c r="F1670" s="107" t="s">
        <v>6128</v>
      </c>
      <c r="G1670" s="106" t="s">
        <v>6127</v>
      </c>
      <c r="H1670" s="105" t="str">
        <f t="shared" si="53"/>
        <v>鹿児島県奄美市</v>
      </c>
      <c r="I1670" t="s">
        <v>6129</v>
      </c>
    </row>
    <row r="1671" spans="1:9" x14ac:dyDescent="0.35">
      <c r="A1671" s="108" t="str">
        <f t="shared" si="52"/>
        <v>46</v>
      </c>
      <c r="B1671" s="105">
        <v>46</v>
      </c>
      <c r="C1671" s="105" t="s">
        <v>6093</v>
      </c>
      <c r="D1671" s="107" t="s">
        <v>1036</v>
      </c>
      <c r="E1671" s="106" t="s">
        <v>6130</v>
      </c>
      <c r="F1671" s="107" t="s">
        <v>6131</v>
      </c>
      <c r="G1671" s="106" t="s">
        <v>6130</v>
      </c>
      <c r="H1671" s="105" t="str">
        <f t="shared" si="53"/>
        <v>鹿児島県西之表市</v>
      </c>
      <c r="I1671" t="s">
        <v>6132</v>
      </c>
    </row>
    <row r="1672" spans="1:9" x14ac:dyDescent="0.35">
      <c r="A1672" s="108" t="str">
        <f t="shared" si="52"/>
        <v>46</v>
      </c>
      <c r="B1672" s="105">
        <v>46</v>
      </c>
      <c r="C1672" s="105" t="s">
        <v>6093</v>
      </c>
      <c r="D1672" s="107" t="s">
        <v>1040</v>
      </c>
      <c r="E1672" s="106" t="s">
        <v>6133</v>
      </c>
      <c r="F1672" s="107" t="s">
        <v>6134</v>
      </c>
      <c r="G1672" s="106" t="s">
        <v>6133</v>
      </c>
      <c r="H1672" s="105" t="str">
        <f t="shared" si="53"/>
        <v>鹿児島県垂水市</v>
      </c>
      <c r="I1672" t="s">
        <v>6135</v>
      </c>
    </row>
    <row r="1673" spans="1:9" x14ac:dyDescent="0.35">
      <c r="A1673" s="108" t="str">
        <f t="shared" si="52"/>
        <v>46</v>
      </c>
      <c r="B1673" s="105">
        <v>46</v>
      </c>
      <c r="C1673" s="105" t="s">
        <v>6093</v>
      </c>
      <c r="D1673" s="107" t="s">
        <v>1060</v>
      </c>
      <c r="E1673" s="106" t="s">
        <v>6136</v>
      </c>
      <c r="F1673" s="107" t="s">
        <v>6137</v>
      </c>
      <c r="G1673" s="106" t="s">
        <v>6136</v>
      </c>
      <c r="H1673" s="105" t="str">
        <f t="shared" si="53"/>
        <v>鹿児島県南九州市</v>
      </c>
      <c r="I1673" t="s">
        <v>6138</v>
      </c>
    </row>
    <row r="1674" spans="1:9" x14ac:dyDescent="0.35">
      <c r="A1674" s="108" t="str">
        <f t="shared" si="52"/>
        <v>46</v>
      </c>
      <c r="B1674" s="105">
        <v>46</v>
      </c>
      <c r="C1674" s="105" t="s">
        <v>6093</v>
      </c>
      <c r="D1674" s="107" t="s">
        <v>1092</v>
      </c>
      <c r="E1674" s="106" t="s">
        <v>6139</v>
      </c>
      <c r="F1674" s="107" t="s">
        <v>6140</v>
      </c>
      <c r="G1674" s="106" t="s">
        <v>6139</v>
      </c>
      <c r="H1674" s="105" t="str">
        <f t="shared" si="53"/>
        <v>鹿児島県日置市</v>
      </c>
      <c r="I1674" t="s">
        <v>6141</v>
      </c>
    </row>
    <row r="1675" spans="1:9" x14ac:dyDescent="0.35">
      <c r="A1675" s="108" t="str">
        <f t="shared" si="52"/>
        <v>46</v>
      </c>
      <c r="B1675" s="105">
        <v>46</v>
      </c>
      <c r="C1675" s="105" t="s">
        <v>6093</v>
      </c>
      <c r="D1675" s="107" t="s">
        <v>1124</v>
      </c>
      <c r="E1675" s="106" t="s">
        <v>6142</v>
      </c>
      <c r="F1675" s="107" t="s">
        <v>6143</v>
      </c>
      <c r="G1675" s="106" t="s">
        <v>6142</v>
      </c>
      <c r="H1675" s="105" t="str">
        <f t="shared" si="53"/>
        <v>鹿児島県さつま町</v>
      </c>
      <c r="I1675" t="s">
        <v>6144</v>
      </c>
    </row>
    <row r="1676" spans="1:9" x14ac:dyDescent="0.35">
      <c r="A1676" s="108" t="str">
        <f t="shared" si="52"/>
        <v>46</v>
      </c>
      <c r="B1676" s="105">
        <v>46</v>
      </c>
      <c r="C1676" s="105" t="s">
        <v>6093</v>
      </c>
      <c r="D1676" s="107" t="s">
        <v>1775</v>
      </c>
      <c r="E1676" s="106" t="s">
        <v>6145</v>
      </c>
      <c r="F1676" s="107" t="s">
        <v>6146</v>
      </c>
      <c r="G1676" s="106" t="s">
        <v>6145</v>
      </c>
      <c r="H1676" s="105" t="str">
        <f t="shared" si="53"/>
        <v>鹿児島県長島町</v>
      </c>
      <c r="I1676" t="s">
        <v>6147</v>
      </c>
    </row>
    <row r="1677" spans="1:9" x14ac:dyDescent="0.35">
      <c r="A1677" s="108" t="str">
        <f t="shared" si="52"/>
        <v>46</v>
      </c>
      <c r="B1677" s="105">
        <v>46</v>
      </c>
      <c r="C1677" s="105" t="s">
        <v>6093</v>
      </c>
      <c r="D1677" s="107" t="s">
        <v>1649</v>
      </c>
      <c r="E1677" s="106" t="s">
        <v>6148</v>
      </c>
      <c r="F1677" s="107" t="s">
        <v>6149</v>
      </c>
      <c r="G1677" s="106" t="s">
        <v>6148</v>
      </c>
      <c r="H1677" s="105" t="str">
        <f t="shared" si="53"/>
        <v>鹿児島県姶良市</v>
      </c>
      <c r="I1677" t="s">
        <v>6150</v>
      </c>
    </row>
    <row r="1678" spans="1:9" x14ac:dyDescent="0.35">
      <c r="A1678" s="108" t="str">
        <f t="shared" si="52"/>
        <v>46</v>
      </c>
      <c r="B1678" s="105">
        <v>46</v>
      </c>
      <c r="C1678" s="105" t="s">
        <v>6093</v>
      </c>
      <c r="D1678" s="107" t="s">
        <v>1164</v>
      </c>
      <c r="E1678" s="106" t="s">
        <v>6151</v>
      </c>
      <c r="F1678" s="107" t="s">
        <v>6152</v>
      </c>
      <c r="G1678" s="106" t="s">
        <v>6151</v>
      </c>
      <c r="H1678" s="105" t="str">
        <f t="shared" si="53"/>
        <v>鹿児島県湧水町</v>
      </c>
      <c r="I1678" t="s">
        <v>6153</v>
      </c>
    </row>
    <row r="1679" spans="1:9" x14ac:dyDescent="0.35">
      <c r="A1679" s="108" t="str">
        <f t="shared" si="52"/>
        <v>46</v>
      </c>
      <c r="B1679" s="105">
        <v>46</v>
      </c>
      <c r="C1679" s="105" t="s">
        <v>6093</v>
      </c>
      <c r="D1679" s="107" t="s">
        <v>2762</v>
      </c>
      <c r="E1679" s="106" t="s">
        <v>6154</v>
      </c>
      <c r="F1679" s="107" t="s">
        <v>6155</v>
      </c>
      <c r="G1679" s="106" t="s">
        <v>6154</v>
      </c>
      <c r="H1679" s="105" t="str">
        <f t="shared" si="53"/>
        <v>鹿児島県曽於市</v>
      </c>
      <c r="I1679" t="s">
        <v>6156</v>
      </c>
    </row>
    <row r="1680" spans="1:9" x14ac:dyDescent="0.35">
      <c r="A1680" s="108" t="str">
        <f t="shared" si="52"/>
        <v>46</v>
      </c>
      <c r="B1680" s="105">
        <v>46</v>
      </c>
      <c r="C1680" s="105" t="s">
        <v>6093</v>
      </c>
      <c r="D1680" s="107" t="s">
        <v>1192</v>
      </c>
      <c r="E1680" s="106" t="s">
        <v>6157</v>
      </c>
      <c r="F1680" s="107" t="s">
        <v>6158</v>
      </c>
      <c r="G1680" s="106" t="s">
        <v>6157</v>
      </c>
      <c r="H1680" s="105" t="str">
        <f t="shared" si="53"/>
        <v>鹿児島県志布志市</v>
      </c>
      <c r="I1680" t="s">
        <v>6159</v>
      </c>
    </row>
    <row r="1681" spans="1:9" x14ac:dyDescent="0.35">
      <c r="A1681" s="108" t="str">
        <f t="shared" si="52"/>
        <v>46</v>
      </c>
      <c r="B1681" s="105">
        <v>46</v>
      </c>
      <c r="C1681" s="105" t="s">
        <v>6093</v>
      </c>
      <c r="D1681" s="107" t="s">
        <v>1888</v>
      </c>
      <c r="E1681" s="106" t="s">
        <v>6160</v>
      </c>
      <c r="F1681" s="107" t="s">
        <v>6161</v>
      </c>
      <c r="G1681" s="106" t="s">
        <v>6160</v>
      </c>
      <c r="H1681" s="105" t="str">
        <f t="shared" si="53"/>
        <v>鹿児島県大崎町</v>
      </c>
      <c r="I1681" t="s">
        <v>6162</v>
      </c>
    </row>
    <row r="1682" spans="1:9" x14ac:dyDescent="0.35">
      <c r="A1682" s="108" t="str">
        <f t="shared" si="52"/>
        <v>46</v>
      </c>
      <c r="B1682" s="105">
        <v>46</v>
      </c>
      <c r="C1682" s="105" t="s">
        <v>6093</v>
      </c>
      <c r="D1682" s="107" t="s">
        <v>1685</v>
      </c>
      <c r="E1682" s="106" t="s">
        <v>6163</v>
      </c>
      <c r="F1682" s="107" t="s">
        <v>6164</v>
      </c>
      <c r="G1682" s="106" t="s">
        <v>6163</v>
      </c>
      <c r="H1682" s="105" t="str">
        <f t="shared" si="53"/>
        <v>鹿児島県東串良町</v>
      </c>
      <c r="I1682" t="s">
        <v>6165</v>
      </c>
    </row>
    <row r="1683" spans="1:9" x14ac:dyDescent="0.35">
      <c r="A1683" s="108" t="str">
        <f t="shared" si="52"/>
        <v>46</v>
      </c>
      <c r="B1683" s="105">
        <v>46</v>
      </c>
      <c r="C1683" s="105" t="s">
        <v>6093</v>
      </c>
      <c r="D1683" s="107" t="s">
        <v>1689</v>
      </c>
      <c r="E1683" s="106" t="s">
        <v>6166</v>
      </c>
      <c r="F1683" s="107" t="s">
        <v>6167</v>
      </c>
      <c r="G1683" s="106" t="s">
        <v>6166</v>
      </c>
      <c r="H1683" s="105" t="str">
        <f t="shared" si="53"/>
        <v>鹿児島県肝付町</v>
      </c>
      <c r="I1683" t="s">
        <v>6168</v>
      </c>
    </row>
    <row r="1684" spans="1:9" x14ac:dyDescent="0.35">
      <c r="A1684" s="108" t="str">
        <f t="shared" si="52"/>
        <v>46</v>
      </c>
      <c r="B1684" s="105">
        <v>46</v>
      </c>
      <c r="C1684" s="105" t="s">
        <v>6093</v>
      </c>
      <c r="D1684" s="107" t="s">
        <v>1966</v>
      </c>
      <c r="E1684" s="106" t="s">
        <v>6169</v>
      </c>
      <c r="F1684" s="107" t="s">
        <v>6170</v>
      </c>
      <c r="G1684" s="106" t="s">
        <v>6169</v>
      </c>
      <c r="H1684" s="105" t="str">
        <f t="shared" si="53"/>
        <v>鹿児島県錦江町</v>
      </c>
      <c r="I1684" t="s">
        <v>6171</v>
      </c>
    </row>
    <row r="1685" spans="1:9" x14ac:dyDescent="0.35">
      <c r="A1685" s="108" t="str">
        <f t="shared" si="52"/>
        <v>46</v>
      </c>
      <c r="B1685" s="105">
        <v>46</v>
      </c>
      <c r="C1685" s="105" t="s">
        <v>6093</v>
      </c>
      <c r="D1685" s="107" t="s">
        <v>1200</v>
      </c>
      <c r="E1685" s="106" t="s">
        <v>6172</v>
      </c>
      <c r="F1685" s="107" t="s">
        <v>6173</v>
      </c>
      <c r="G1685" s="106" t="s">
        <v>6172</v>
      </c>
      <c r="H1685" s="105" t="str">
        <f t="shared" si="53"/>
        <v>鹿児島県南大隅町</v>
      </c>
      <c r="I1685" t="s">
        <v>6174</v>
      </c>
    </row>
    <row r="1686" spans="1:9" x14ac:dyDescent="0.35">
      <c r="A1686" s="108" t="str">
        <f t="shared" si="52"/>
        <v>46</v>
      </c>
      <c r="B1686" s="105">
        <v>46</v>
      </c>
      <c r="C1686" s="105" t="s">
        <v>6093</v>
      </c>
      <c r="D1686" s="107" t="s">
        <v>1903</v>
      </c>
      <c r="E1686" s="106" t="s">
        <v>6175</v>
      </c>
      <c r="F1686" s="107" t="s">
        <v>6176</v>
      </c>
      <c r="G1686" s="106" t="s">
        <v>6175</v>
      </c>
      <c r="H1686" s="105" t="str">
        <f t="shared" si="53"/>
        <v>鹿児島県中種子町</v>
      </c>
      <c r="I1686" t="s">
        <v>6177</v>
      </c>
    </row>
    <row r="1687" spans="1:9" x14ac:dyDescent="0.35">
      <c r="A1687" s="108" t="str">
        <f t="shared" si="52"/>
        <v>46</v>
      </c>
      <c r="B1687" s="105">
        <v>46</v>
      </c>
      <c r="C1687" s="105" t="s">
        <v>6093</v>
      </c>
      <c r="D1687" s="107" t="s">
        <v>1907</v>
      </c>
      <c r="E1687" s="106" t="s">
        <v>6178</v>
      </c>
      <c r="F1687" s="107" t="s">
        <v>6179</v>
      </c>
      <c r="G1687" s="106" t="s">
        <v>6178</v>
      </c>
      <c r="H1687" s="105" t="str">
        <f t="shared" si="53"/>
        <v>鹿児島県南種子町</v>
      </c>
      <c r="I1687" t="s">
        <v>6180</v>
      </c>
    </row>
    <row r="1688" spans="1:9" x14ac:dyDescent="0.35">
      <c r="A1688" s="108" t="str">
        <f t="shared" si="52"/>
        <v>46</v>
      </c>
      <c r="B1688" s="105">
        <v>46</v>
      </c>
      <c r="C1688" s="105" t="s">
        <v>6093</v>
      </c>
      <c r="D1688" s="107" t="s">
        <v>1915</v>
      </c>
      <c r="E1688" s="106" t="s">
        <v>6181</v>
      </c>
      <c r="F1688" s="107" t="s">
        <v>6182</v>
      </c>
      <c r="G1688" s="106" t="s">
        <v>6181</v>
      </c>
      <c r="H1688" s="105" t="str">
        <f t="shared" si="53"/>
        <v>鹿児島県屋久島町</v>
      </c>
      <c r="I1688" t="s">
        <v>6183</v>
      </c>
    </row>
    <row r="1689" spans="1:9" x14ac:dyDescent="0.35">
      <c r="A1689" s="108" t="str">
        <f t="shared" si="52"/>
        <v>46</v>
      </c>
      <c r="B1689" s="105">
        <v>46</v>
      </c>
      <c r="C1689" s="105" t="s">
        <v>6093</v>
      </c>
      <c r="D1689" s="107" t="s">
        <v>2249</v>
      </c>
      <c r="E1689" s="106" t="s">
        <v>6184</v>
      </c>
      <c r="F1689" s="107" t="s">
        <v>6185</v>
      </c>
      <c r="G1689" s="106" t="s">
        <v>6184</v>
      </c>
      <c r="H1689" s="105" t="str">
        <f t="shared" si="53"/>
        <v>鹿児島県大和村</v>
      </c>
      <c r="I1689" t="s">
        <v>6186</v>
      </c>
    </row>
    <row r="1690" spans="1:9" x14ac:dyDescent="0.35">
      <c r="A1690" s="108" t="str">
        <f t="shared" si="52"/>
        <v>46</v>
      </c>
      <c r="B1690" s="105">
        <v>46</v>
      </c>
      <c r="C1690" s="105" t="s">
        <v>6093</v>
      </c>
      <c r="D1690" s="107" t="s">
        <v>1204</v>
      </c>
      <c r="E1690" s="106" t="s">
        <v>6187</v>
      </c>
      <c r="F1690" s="107" t="s">
        <v>6188</v>
      </c>
      <c r="G1690" s="106" t="s">
        <v>6187</v>
      </c>
      <c r="H1690" s="105" t="str">
        <f t="shared" si="53"/>
        <v>鹿児島県宇検村</v>
      </c>
      <c r="I1690" t="s">
        <v>6189</v>
      </c>
    </row>
    <row r="1691" spans="1:9" x14ac:dyDescent="0.35">
      <c r="A1691" s="108" t="str">
        <f t="shared" si="52"/>
        <v>46</v>
      </c>
      <c r="B1691" s="105">
        <v>46</v>
      </c>
      <c r="C1691" s="105" t="s">
        <v>6093</v>
      </c>
      <c r="D1691" s="107" t="s">
        <v>2256</v>
      </c>
      <c r="E1691" s="106" t="s">
        <v>6190</v>
      </c>
      <c r="F1691" s="107" t="s">
        <v>6191</v>
      </c>
      <c r="G1691" s="106" t="s">
        <v>6190</v>
      </c>
      <c r="H1691" s="105" t="str">
        <f t="shared" si="53"/>
        <v>鹿児島県瀬戸内町</v>
      </c>
      <c r="I1691" t="s">
        <v>6192</v>
      </c>
    </row>
    <row r="1692" spans="1:9" x14ac:dyDescent="0.35">
      <c r="A1692" s="108" t="str">
        <f t="shared" si="52"/>
        <v>46</v>
      </c>
      <c r="B1692" s="105">
        <v>46</v>
      </c>
      <c r="C1692" s="105" t="s">
        <v>6093</v>
      </c>
      <c r="D1692" s="107" t="s">
        <v>2264</v>
      </c>
      <c r="E1692" s="106" t="s">
        <v>6193</v>
      </c>
      <c r="F1692" s="107" t="s">
        <v>6194</v>
      </c>
      <c r="G1692" s="106" t="s">
        <v>6193</v>
      </c>
      <c r="H1692" s="105" t="str">
        <f t="shared" si="53"/>
        <v>鹿児島県龍郷町</v>
      </c>
      <c r="I1692" t="s">
        <v>6195</v>
      </c>
    </row>
    <row r="1693" spans="1:9" x14ac:dyDescent="0.35">
      <c r="A1693" s="108" t="str">
        <f t="shared" si="52"/>
        <v>46</v>
      </c>
      <c r="B1693" s="105">
        <v>46</v>
      </c>
      <c r="C1693" s="105" t="s">
        <v>6093</v>
      </c>
      <c r="D1693" s="107" t="s">
        <v>5667</v>
      </c>
      <c r="E1693" s="106" t="s">
        <v>6196</v>
      </c>
      <c r="F1693" s="107" t="s">
        <v>6197</v>
      </c>
      <c r="G1693" s="106" t="s">
        <v>6196</v>
      </c>
      <c r="H1693" s="105" t="str">
        <f t="shared" si="53"/>
        <v>鹿児島県喜界町</v>
      </c>
      <c r="I1693" t="s">
        <v>6198</v>
      </c>
    </row>
    <row r="1694" spans="1:9" x14ac:dyDescent="0.35">
      <c r="A1694" s="108" t="str">
        <f t="shared" si="52"/>
        <v>46</v>
      </c>
      <c r="B1694" s="105">
        <v>46</v>
      </c>
      <c r="C1694" s="105" t="s">
        <v>6093</v>
      </c>
      <c r="D1694" s="107" t="s">
        <v>2371</v>
      </c>
      <c r="E1694" s="106" t="s">
        <v>6199</v>
      </c>
      <c r="F1694" s="107" t="s">
        <v>6200</v>
      </c>
      <c r="G1694" s="106" t="s">
        <v>6199</v>
      </c>
      <c r="H1694" s="105" t="str">
        <f t="shared" si="53"/>
        <v>鹿児島県徳之島町</v>
      </c>
      <c r="I1694" t="s">
        <v>6201</v>
      </c>
    </row>
    <row r="1695" spans="1:9" x14ac:dyDescent="0.35">
      <c r="A1695" s="108" t="str">
        <f t="shared" si="52"/>
        <v>46</v>
      </c>
      <c r="B1695" s="105">
        <v>46</v>
      </c>
      <c r="C1695" s="105" t="s">
        <v>6093</v>
      </c>
      <c r="D1695" s="107" t="s">
        <v>1212</v>
      </c>
      <c r="E1695" s="106" t="s">
        <v>6202</v>
      </c>
      <c r="F1695" s="107" t="s">
        <v>6203</v>
      </c>
      <c r="G1695" s="106" t="s">
        <v>6202</v>
      </c>
      <c r="H1695" s="105" t="str">
        <f t="shared" si="53"/>
        <v>鹿児島県天城町</v>
      </c>
      <c r="I1695" t="s">
        <v>6204</v>
      </c>
    </row>
    <row r="1696" spans="1:9" x14ac:dyDescent="0.35">
      <c r="A1696" s="108" t="str">
        <f t="shared" si="52"/>
        <v>46</v>
      </c>
      <c r="B1696" s="105">
        <v>46</v>
      </c>
      <c r="C1696" s="105" t="s">
        <v>6093</v>
      </c>
      <c r="D1696" s="107" t="s">
        <v>1216</v>
      </c>
      <c r="E1696" s="106" t="s">
        <v>6205</v>
      </c>
      <c r="F1696" s="107" t="s">
        <v>6206</v>
      </c>
      <c r="G1696" s="106" t="s">
        <v>6205</v>
      </c>
      <c r="H1696" s="105" t="str">
        <f t="shared" si="53"/>
        <v>鹿児島県伊仙町</v>
      </c>
      <c r="I1696" t="s">
        <v>6207</v>
      </c>
    </row>
    <row r="1697" spans="1:9" x14ac:dyDescent="0.35">
      <c r="A1697" s="108" t="str">
        <f t="shared" si="52"/>
        <v>46</v>
      </c>
      <c r="B1697" s="105">
        <v>46</v>
      </c>
      <c r="C1697" s="105" t="s">
        <v>6093</v>
      </c>
      <c r="D1697" s="107" t="s">
        <v>1220</v>
      </c>
      <c r="E1697" s="106" t="s">
        <v>6208</v>
      </c>
      <c r="F1697" s="107" t="s">
        <v>6209</v>
      </c>
      <c r="G1697" s="106" t="s">
        <v>6208</v>
      </c>
      <c r="H1697" s="105" t="str">
        <f t="shared" si="53"/>
        <v>鹿児島県和泊町</v>
      </c>
      <c r="I1697" t="s">
        <v>6210</v>
      </c>
    </row>
    <row r="1698" spans="1:9" x14ac:dyDescent="0.35">
      <c r="A1698" s="108" t="str">
        <f t="shared" si="52"/>
        <v>46</v>
      </c>
      <c r="B1698" s="105">
        <v>46</v>
      </c>
      <c r="C1698" s="105" t="s">
        <v>6093</v>
      </c>
      <c r="D1698" s="107" t="s">
        <v>1224</v>
      </c>
      <c r="E1698" s="106" t="s">
        <v>6211</v>
      </c>
      <c r="F1698" s="107" t="s">
        <v>6212</v>
      </c>
      <c r="G1698" s="106" t="s">
        <v>6211</v>
      </c>
      <c r="H1698" s="105" t="str">
        <f t="shared" si="53"/>
        <v>鹿児島県知名町</v>
      </c>
      <c r="I1698" t="s">
        <v>6213</v>
      </c>
    </row>
    <row r="1699" spans="1:9" x14ac:dyDescent="0.35">
      <c r="A1699" s="108" t="str">
        <f t="shared" si="52"/>
        <v>46</v>
      </c>
      <c r="B1699" s="105">
        <v>46</v>
      </c>
      <c r="C1699" s="105" t="s">
        <v>6093</v>
      </c>
      <c r="D1699" s="107" t="s">
        <v>1228</v>
      </c>
      <c r="E1699" s="106" t="s">
        <v>6214</v>
      </c>
      <c r="F1699" s="107" t="s">
        <v>6215</v>
      </c>
      <c r="G1699" s="106" t="s">
        <v>6214</v>
      </c>
      <c r="H1699" s="105" t="str">
        <f t="shared" si="53"/>
        <v>鹿児島県与論町</v>
      </c>
      <c r="I1699" t="s">
        <v>6216</v>
      </c>
    </row>
    <row r="1700" spans="1:9" x14ac:dyDescent="0.35">
      <c r="A1700" s="108" t="str">
        <f t="shared" si="52"/>
        <v>46</v>
      </c>
      <c r="B1700" s="105">
        <v>46</v>
      </c>
      <c r="C1700" s="105" t="s">
        <v>6093</v>
      </c>
      <c r="D1700" s="107" t="s">
        <v>2387</v>
      </c>
      <c r="E1700" s="106" t="s">
        <v>6217</v>
      </c>
      <c r="F1700" s="107" t="s">
        <v>6218</v>
      </c>
      <c r="G1700" s="106" t="s">
        <v>6217</v>
      </c>
      <c r="H1700" s="105" t="str">
        <f t="shared" si="53"/>
        <v>鹿児島県三島村</v>
      </c>
      <c r="I1700" t="s">
        <v>6219</v>
      </c>
    </row>
    <row r="1701" spans="1:9" x14ac:dyDescent="0.35">
      <c r="A1701" s="108" t="str">
        <f t="shared" si="52"/>
        <v>46</v>
      </c>
      <c r="B1701" s="105">
        <v>46</v>
      </c>
      <c r="C1701" s="105" t="s">
        <v>6093</v>
      </c>
      <c r="D1701" s="107" t="s">
        <v>1242</v>
      </c>
      <c r="E1701" s="106" t="s">
        <v>6220</v>
      </c>
      <c r="F1701" s="107" t="s">
        <v>6221</v>
      </c>
      <c r="G1701" s="106" t="s">
        <v>6220</v>
      </c>
      <c r="H1701" s="105" t="str">
        <f t="shared" si="53"/>
        <v>鹿児島県十島村</v>
      </c>
      <c r="I1701" t="s">
        <v>6222</v>
      </c>
    </row>
    <row r="1702" spans="1:9" x14ac:dyDescent="0.35">
      <c r="A1702" s="108" t="str">
        <f t="shared" si="52"/>
        <v>47</v>
      </c>
      <c r="B1702" s="105">
        <v>47</v>
      </c>
      <c r="C1702" s="105" t="s">
        <v>6223</v>
      </c>
      <c r="D1702" s="107" t="s">
        <v>988</v>
      </c>
      <c r="E1702" s="106" t="s">
        <v>6224</v>
      </c>
      <c r="F1702" s="107" t="s">
        <v>6225</v>
      </c>
      <c r="G1702" s="106" t="s">
        <v>6224</v>
      </c>
      <c r="H1702" s="105" t="str">
        <f t="shared" si="53"/>
        <v>沖縄県那覇市</v>
      </c>
      <c r="I1702" t="s">
        <v>6226</v>
      </c>
    </row>
    <row r="1703" spans="1:9" x14ac:dyDescent="0.35">
      <c r="A1703" s="108" t="str">
        <f t="shared" si="52"/>
        <v>47</v>
      </c>
      <c r="B1703" s="105">
        <v>47</v>
      </c>
      <c r="C1703" s="105" t="s">
        <v>6223</v>
      </c>
      <c r="D1703" s="107" t="s">
        <v>996</v>
      </c>
      <c r="E1703" s="106" t="s">
        <v>6227</v>
      </c>
      <c r="F1703" s="107" t="s">
        <v>6228</v>
      </c>
      <c r="G1703" s="106" t="s">
        <v>6227</v>
      </c>
      <c r="H1703" s="105" t="str">
        <f t="shared" si="53"/>
        <v>沖縄県うるま市</v>
      </c>
      <c r="I1703" t="s">
        <v>6229</v>
      </c>
    </row>
    <row r="1704" spans="1:9" x14ac:dyDescent="0.35">
      <c r="A1704" s="108" t="str">
        <f t="shared" si="52"/>
        <v>47</v>
      </c>
      <c r="B1704" s="105">
        <v>47</v>
      </c>
      <c r="C1704" s="105" t="s">
        <v>6223</v>
      </c>
      <c r="D1704" s="107" t="s">
        <v>1000</v>
      </c>
      <c r="E1704" s="106" t="s">
        <v>6230</v>
      </c>
      <c r="F1704" s="107" t="s">
        <v>6231</v>
      </c>
      <c r="G1704" s="106" t="s">
        <v>6230</v>
      </c>
      <c r="H1704" s="105" t="str">
        <f t="shared" si="53"/>
        <v>沖縄県沖縄市</v>
      </c>
      <c r="I1704" t="s">
        <v>6232</v>
      </c>
    </row>
    <row r="1705" spans="1:9" x14ac:dyDescent="0.35">
      <c r="A1705" s="108" t="str">
        <f t="shared" si="52"/>
        <v>47</v>
      </c>
      <c r="B1705" s="105">
        <v>47</v>
      </c>
      <c r="C1705" s="105" t="s">
        <v>6223</v>
      </c>
      <c r="D1705" s="107" t="s">
        <v>1004</v>
      </c>
      <c r="E1705" s="106" t="s">
        <v>6233</v>
      </c>
      <c r="F1705" s="107" t="s">
        <v>6234</v>
      </c>
      <c r="G1705" s="106" t="s">
        <v>6233</v>
      </c>
      <c r="H1705" s="105" t="str">
        <f t="shared" si="53"/>
        <v>沖縄県宜野湾市</v>
      </c>
      <c r="I1705" t="s">
        <v>6235</v>
      </c>
    </row>
    <row r="1706" spans="1:9" x14ac:dyDescent="0.35">
      <c r="A1706" s="108" t="str">
        <f t="shared" si="52"/>
        <v>47</v>
      </c>
      <c r="B1706" s="105">
        <v>47</v>
      </c>
      <c r="C1706" s="105" t="s">
        <v>6223</v>
      </c>
      <c r="D1706" s="107" t="s">
        <v>1008</v>
      </c>
      <c r="E1706" s="106" t="s">
        <v>6236</v>
      </c>
      <c r="F1706" s="107" t="s">
        <v>6237</v>
      </c>
      <c r="G1706" s="106" t="s">
        <v>6236</v>
      </c>
      <c r="H1706" s="105" t="str">
        <f t="shared" si="53"/>
        <v>沖縄県宮古島市</v>
      </c>
      <c r="I1706" t="s">
        <v>6238</v>
      </c>
    </row>
    <row r="1707" spans="1:9" x14ac:dyDescent="0.35">
      <c r="A1707" s="108" t="str">
        <f t="shared" si="52"/>
        <v>47</v>
      </c>
      <c r="B1707" s="105">
        <v>47</v>
      </c>
      <c r="C1707" s="105" t="s">
        <v>6223</v>
      </c>
      <c r="D1707" s="107" t="s">
        <v>1012</v>
      </c>
      <c r="E1707" s="106" t="s">
        <v>6239</v>
      </c>
      <c r="F1707" s="107" t="s">
        <v>6240</v>
      </c>
      <c r="G1707" s="106" t="s">
        <v>6239</v>
      </c>
      <c r="H1707" s="105" t="str">
        <f t="shared" si="53"/>
        <v>沖縄県石垣市</v>
      </c>
      <c r="I1707" t="s">
        <v>6241</v>
      </c>
    </row>
    <row r="1708" spans="1:9" x14ac:dyDescent="0.35">
      <c r="A1708" s="108" t="str">
        <f t="shared" si="52"/>
        <v>47</v>
      </c>
      <c r="B1708" s="105">
        <v>47</v>
      </c>
      <c r="C1708" s="105" t="s">
        <v>6223</v>
      </c>
      <c r="D1708" s="107" t="s">
        <v>1016</v>
      </c>
      <c r="E1708" s="106" t="s">
        <v>6242</v>
      </c>
      <c r="F1708" s="107" t="s">
        <v>6243</v>
      </c>
      <c r="G1708" s="106" t="s">
        <v>6242</v>
      </c>
      <c r="H1708" s="105" t="str">
        <f t="shared" si="53"/>
        <v>沖縄県浦添市</v>
      </c>
      <c r="I1708" t="s">
        <v>6244</v>
      </c>
    </row>
    <row r="1709" spans="1:9" x14ac:dyDescent="0.35">
      <c r="A1709" s="108" t="str">
        <f t="shared" si="52"/>
        <v>47</v>
      </c>
      <c r="B1709" s="105">
        <v>47</v>
      </c>
      <c r="C1709" s="105" t="s">
        <v>6223</v>
      </c>
      <c r="D1709" s="107" t="s">
        <v>1020</v>
      </c>
      <c r="E1709" s="106" t="s">
        <v>6245</v>
      </c>
      <c r="F1709" s="107" t="s">
        <v>6246</v>
      </c>
      <c r="G1709" s="106" t="s">
        <v>6245</v>
      </c>
      <c r="H1709" s="105" t="str">
        <f t="shared" si="53"/>
        <v>沖縄県名護市</v>
      </c>
      <c r="I1709" t="s">
        <v>6247</v>
      </c>
    </row>
    <row r="1710" spans="1:9" x14ac:dyDescent="0.35">
      <c r="A1710" s="108" t="str">
        <f t="shared" si="52"/>
        <v>47</v>
      </c>
      <c r="B1710" s="105">
        <v>47</v>
      </c>
      <c r="C1710" s="105" t="s">
        <v>6223</v>
      </c>
      <c r="D1710" s="107" t="s">
        <v>1024</v>
      </c>
      <c r="E1710" s="106" t="s">
        <v>6248</v>
      </c>
      <c r="F1710" s="107" t="s">
        <v>6249</v>
      </c>
      <c r="G1710" s="106" t="s">
        <v>6248</v>
      </c>
      <c r="H1710" s="105" t="str">
        <f t="shared" si="53"/>
        <v>沖縄県糸満市</v>
      </c>
      <c r="I1710" t="s">
        <v>6250</v>
      </c>
    </row>
    <row r="1711" spans="1:9" x14ac:dyDescent="0.35">
      <c r="A1711" s="108" t="str">
        <f t="shared" si="52"/>
        <v>47</v>
      </c>
      <c r="B1711" s="105">
        <v>47</v>
      </c>
      <c r="C1711" s="105" t="s">
        <v>6223</v>
      </c>
      <c r="D1711" s="107" t="s">
        <v>1028</v>
      </c>
      <c r="E1711" s="106" t="s">
        <v>6251</v>
      </c>
      <c r="F1711" s="107" t="s">
        <v>6252</v>
      </c>
      <c r="G1711" s="106" t="s">
        <v>6251</v>
      </c>
      <c r="H1711" s="105" t="str">
        <f t="shared" si="53"/>
        <v>沖縄県国頭村</v>
      </c>
      <c r="I1711" t="s">
        <v>6253</v>
      </c>
    </row>
    <row r="1712" spans="1:9" x14ac:dyDescent="0.35">
      <c r="A1712" s="108" t="str">
        <f t="shared" si="52"/>
        <v>47</v>
      </c>
      <c r="B1712" s="105">
        <v>47</v>
      </c>
      <c r="C1712" s="105" t="s">
        <v>6223</v>
      </c>
      <c r="D1712" s="107" t="s">
        <v>1032</v>
      </c>
      <c r="E1712" s="106" t="s">
        <v>6254</v>
      </c>
      <c r="F1712" s="107" t="s">
        <v>6255</v>
      </c>
      <c r="G1712" s="106" t="s">
        <v>6254</v>
      </c>
      <c r="H1712" s="105" t="str">
        <f t="shared" si="53"/>
        <v>沖縄県大宜味村</v>
      </c>
      <c r="I1712" t="s">
        <v>6256</v>
      </c>
    </row>
    <row r="1713" spans="1:9" x14ac:dyDescent="0.35">
      <c r="A1713" s="108" t="str">
        <f t="shared" si="52"/>
        <v>47</v>
      </c>
      <c r="B1713" s="105">
        <v>47</v>
      </c>
      <c r="C1713" s="105" t="s">
        <v>6223</v>
      </c>
      <c r="D1713" s="107" t="s">
        <v>1036</v>
      </c>
      <c r="E1713" s="106" t="s">
        <v>6257</v>
      </c>
      <c r="F1713" s="107" t="s">
        <v>6258</v>
      </c>
      <c r="G1713" s="106" t="s">
        <v>6257</v>
      </c>
      <c r="H1713" s="105" t="str">
        <f t="shared" si="53"/>
        <v>沖縄県東村</v>
      </c>
      <c r="I1713" t="s">
        <v>6259</v>
      </c>
    </row>
    <row r="1714" spans="1:9" x14ac:dyDescent="0.35">
      <c r="A1714" s="108" t="str">
        <f t="shared" si="52"/>
        <v>47</v>
      </c>
      <c r="B1714" s="105">
        <v>47</v>
      </c>
      <c r="C1714" s="105" t="s">
        <v>6223</v>
      </c>
      <c r="D1714" s="107" t="s">
        <v>1040</v>
      </c>
      <c r="E1714" s="106" t="s">
        <v>6260</v>
      </c>
      <c r="F1714" s="107" t="s">
        <v>6261</v>
      </c>
      <c r="G1714" s="106" t="s">
        <v>6260</v>
      </c>
      <c r="H1714" s="105" t="str">
        <f t="shared" si="53"/>
        <v>沖縄県今帰仁村</v>
      </c>
      <c r="I1714" t="s">
        <v>6262</v>
      </c>
    </row>
    <row r="1715" spans="1:9" x14ac:dyDescent="0.35">
      <c r="A1715" s="108" t="str">
        <f t="shared" si="52"/>
        <v>47</v>
      </c>
      <c r="B1715" s="105">
        <v>47</v>
      </c>
      <c r="C1715" s="105" t="s">
        <v>6223</v>
      </c>
      <c r="D1715" s="107" t="s">
        <v>1044</v>
      </c>
      <c r="E1715" s="106" t="s">
        <v>6263</v>
      </c>
      <c r="F1715" s="107" t="s">
        <v>6264</v>
      </c>
      <c r="G1715" s="106" t="s">
        <v>6263</v>
      </c>
      <c r="H1715" s="105" t="str">
        <f t="shared" si="53"/>
        <v>沖縄県本部町</v>
      </c>
      <c r="I1715" t="s">
        <v>6265</v>
      </c>
    </row>
    <row r="1716" spans="1:9" x14ac:dyDescent="0.35">
      <c r="A1716" s="108" t="str">
        <f t="shared" si="52"/>
        <v>47</v>
      </c>
      <c r="B1716" s="105">
        <v>47</v>
      </c>
      <c r="C1716" s="105" t="s">
        <v>6223</v>
      </c>
      <c r="D1716" s="107" t="s">
        <v>1048</v>
      </c>
      <c r="E1716" s="106" t="s">
        <v>6266</v>
      </c>
      <c r="F1716" s="107" t="s">
        <v>6267</v>
      </c>
      <c r="G1716" s="106" t="s">
        <v>6266</v>
      </c>
      <c r="H1716" s="105" t="str">
        <f t="shared" si="53"/>
        <v>沖縄県恩納村</v>
      </c>
      <c r="I1716" t="s">
        <v>6268</v>
      </c>
    </row>
    <row r="1717" spans="1:9" x14ac:dyDescent="0.35">
      <c r="A1717" s="108" t="str">
        <f t="shared" si="52"/>
        <v>47</v>
      </c>
      <c r="B1717" s="105">
        <v>47</v>
      </c>
      <c r="C1717" s="105" t="s">
        <v>6223</v>
      </c>
      <c r="D1717" s="107" t="s">
        <v>1052</v>
      </c>
      <c r="E1717" s="106" t="s">
        <v>6269</v>
      </c>
      <c r="F1717" s="107" t="s">
        <v>6270</v>
      </c>
      <c r="G1717" s="106" t="s">
        <v>6269</v>
      </c>
      <c r="H1717" s="105" t="str">
        <f t="shared" si="53"/>
        <v>沖縄県宜野座村</v>
      </c>
      <c r="I1717" t="s">
        <v>6271</v>
      </c>
    </row>
    <row r="1718" spans="1:9" x14ac:dyDescent="0.35">
      <c r="A1718" s="108" t="str">
        <f t="shared" si="52"/>
        <v>47</v>
      </c>
      <c r="B1718" s="105">
        <v>47</v>
      </c>
      <c r="C1718" s="105" t="s">
        <v>6223</v>
      </c>
      <c r="D1718" s="107" t="s">
        <v>1056</v>
      </c>
      <c r="E1718" s="106" t="s">
        <v>6272</v>
      </c>
      <c r="F1718" s="107" t="s">
        <v>6273</v>
      </c>
      <c r="G1718" s="106" t="s">
        <v>6272</v>
      </c>
      <c r="H1718" s="105" t="str">
        <f t="shared" si="53"/>
        <v>沖縄県金武町</v>
      </c>
      <c r="I1718" t="s">
        <v>6274</v>
      </c>
    </row>
    <row r="1719" spans="1:9" x14ac:dyDescent="0.35">
      <c r="A1719" s="108" t="str">
        <f t="shared" si="52"/>
        <v>47</v>
      </c>
      <c r="B1719" s="105">
        <v>47</v>
      </c>
      <c r="C1719" s="105" t="s">
        <v>6223</v>
      </c>
      <c r="D1719" s="107" t="s">
        <v>1060</v>
      </c>
      <c r="E1719" s="106" t="s">
        <v>6275</v>
      </c>
      <c r="F1719" s="107" t="s">
        <v>6276</v>
      </c>
      <c r="G1719" s="106" t="s">
        <v>6275</v>
      </c>
      <c r="H1719" s="105" t="str">
        <f t="shared" si="53"/>
        <v>沖縄県伊江村</v>
      </c>
      <c r="I1719" t="s">
        <v>6277</v>
      </c>
    </row>
    <row r="1720" spans="1:9" x14ac:dyDescent="0.35">
      <c r="A1720" s="108" t="str">
        <f t="shared" si="52"/>
        <v>47</v>
      </c>
      <c r="B1720" s="105">
        <v>47</v>
      </c>
      <c r="C1720" s="105" t="s">
        <v>6223</v>
      </c>
      <c r="D1720" s="107" t="s">
        <v>1076</v>
      </c>
      <c r="E1720" s="106" t="s">
        <v>6278</v>
      </c>
      <c r="F1720" s="107" t="s">
        <v>6279</v>
      </c>
      <c r="G1720" s="106" t="s">
        <v>6278</v>
      </c>
      <c r="H1720" s="105" t="str">
        <f t="shared" si="53"/>
        <v>沖縄県読谷村</v>
      </c>
      <c r="I1720" t="s">
        <v>6280</v>
      </c>
    </row>
    <row r="1721" spans="1:9" x14ac:dyDescent="0.35">
      <c r="A1721" s="108" t="str">
        <f t="shared" si="52"/>
        <v>47</v>
      </c>
      <c r="B1721" s="105">
        <v>47</v>
      </c>
      <c r="C1721" s="105" t="s">
        <v>6223</v>
      </c>
      <c r="D1721" s="107" t="s">
        <v>1080</v>
      </c>
      <c r="E1721" s="106" t="s">
        <v>6281</v>
      </c>
      <c r="F1721" s="107" t="s">
        <v>6282</v>
      </c>
      <c r="G1721" s="106" t="s">
        <v>6281</v>
      </c>
      <c r="H1721" s="105" t="str">
        <f t="shared" si="53"/>
        <v>沖縄県嘉手納町</v>
      </c>
      <c r="I1721" t="s">
        <v>6283</v>
      </c>
    </row>
    <row r="1722" spans="1:9" x14ac:dyDescent="0.35">
      <c r="A1722" s="108" t="str">
        <f t="shared" si="52"/>
        <v>47</v>
      </c>
      <c r="B1722" s="105">
        <v>47</v>
      </c>
      <c r="C1722" s="105" t="s">
        <v>6223</v>
      </c>
      <c r="D1722" s="107" t="s">
        <v>1084</v>
      </c>
      <c r="E1722" s="106" t="s">
        <v>6284</v>
      </c>
      <c r="F1722" s="107" t="s">
        <v>6285</v>
      </c>
      <c r="G1722" s="106" t="s">
        <v>6284</v>
      </c>
      <c r="H1722" s="105" t="str">
        <f t="shared" si="53"/>
        <v>沖縄県北谷町</v>
      </c>
      <c r="I1722" t="s">
        <v>6286</v>
      </c>
    </row>
    <row r="1723" spans="1:9" x14ac:dyDescent="0.35">
      <c r="A1723" s="108" t="str">
        <f t="shared" si="52"/>
        <v>47</v>
      </c>
      <c r="B1723" s="105">
        <v>47</v>
      </c>
      <c r="C1723" s="105" t="s">
        <v>6223</v>
      </c>
      <c r="D1723" s="107" t="s">
        <v>1088</v>
      </c>
      <c r="E1723" s="106" t="s">
        <v>6287</v>
      </c>
      <c r="F1723" s="107" t="s">
        <v>6288</v>
      </c>
      <c r="G1723" s="106" t="s">
        <v>6287</v>
      </c>
      <c r="H1723" s="105" t="str">
        <f t="shared" si="53"/>
        <v>沖縄県北中城村</v>
      </c>
      <c r="I1723" t="s">
        <v>6289</v>
      </c>
    </row>
    <row r="1724" spans="1:9" x14ac:dyDescent="0.35">
      <c r="A1724" s="108" t="str">
        <f t="shared" si="52"/>
        <v>47</v>
      </c>
      <c r="B1724" s="105">
        <v>47</v>
      </c>
      <c r="C1724" s="105" t="s">
        <v>6223</v>
      </c>
      <c r="D1724" s="107" t="s">
        <v>1615</v>
      </c>
      <c r="E1724" s="106" t="s">
        <v>6290</v>
      </c>
      <c r="F1724" s="107" t="s">
        <v>6291</v>
      </c>
      <c r="G1724" s="106" t="s">
        <v>6290</v>
      </c>
      <c r="H1724" s="105" t="str">
        <f t="shared" si="53"/>
        <v>沖縄県中城村</v>
      </c>
      <c r="I1724" t="s">
        <v>6292</v>
      </c>
    </row>
    <row r="1725" spans="1:9" x14ac:dyDescent="0.35">
      <c r="A1725" s="108" t="str">
        <f t="shared" si="52"/>
        <v>47</v>
      </c>
      <c r="B1725" s="105">
        <v>47</v>
      </c>
      <c r="C1725" s="105" t="s">
        <v>6223</v>
      </c>
      <c r="D1725" s="107" t="s">
        <v>1092</v>
      </c>
      <c r="E1725" s="106" t="s">
        <v>6293</v>
      </c>
      <c r="F1725" s="107" t="s">
        <v>6294</v>
      </c>
      <c r="G1725" s="106" t="s">
        <v>6293</v>
      </c>
      <c r="H1725" s="105" t="str">
        <f t="shared" si="53"/>
        <v>沖縄県西原町</v>
      </c>
      <c r="I1725" t="s">
        <v>6295</v>
      </c>
    </row>
    <row r="1726" spans="1:9" x14ac:dyDescent="0.35">
      <c r="A1726" s="108" t="str">
        <f t="shared" si="52"/>
        <v>47</v>
      </c>
      <c r="B1726" s="105">
        <v>47</v>
      </c>
      <c r="C1726" s="105" t="s">
        <v>6223</v>
      </c>
      <c r="D1726" s="107" t="s">
        <v>1096</v>
      </c>
      <c r="E1726" s="106" t="s">
        <v>6296</v>
      </c>
      <c r="F1726" s="107" t="s">
        <v>6297</v>
      </c>
      <c r="G1726" s="106" t="s">
        <v>6296</v>
      </c>
      <c r="H1726" s="105" t="str">
        <f t="shared" si="53"/>
        <v>沖縄県豊見城市</v>
      </c>
      <c r="I1726" t="s">
        <v>6298</v>
      </c>
    </row>
    <row r="1727" spans="1:9" x14ac:dyDescent="0.35">
      <c r="A1727" s="108" t="str">
        <f t="shared" si="52"/>
        <v>47</v>
      </c>
      <c r="B1727" s="105">
        <v>47</v>
      </c>
      <c r="C1727" s="105" t="s">
        <v>6223</v>
      </c>
      <c r="D1727" s="107" t="s">
        <v>1100</v>
      </c>
      <c r="E1727" s="106" t="s">
        <v>6299</v>
      </c>
      <c r="F1727" s="107" t="s">
        <v>6300</v>
      </c>
      <c r="G1727" s="106" t="s">
        <v>6299</v>
      </c>
      <c r="H1727" s="105" t="str">
        <f t="shared" si="53"/>
        <v>沖縄県八重瀬町</v>
      </c>
      <c r="I1727" t="s">
        <v>6301</v>
      </c>
    </row>
    <row r="1728" spans="1:9" x14ac:dyDescent="0.35">
      <c r="A1728" s="108" t="str">
        <f t="shared" si="52"/>
        <v>47</v>
      </c>
      <c r="B1728" s="105">
        <v>47</v>
      </c>
      <c r="C1728" s="105" t="s">
        <v>6223</v>
      </c>
      <c r="D1728" s="107" t="s">
        <v>1116</v>
      </c>
      <c r="E1728" s="106" t="s">
        <v>6302</v>
      </c>
      <c r="F1728" s="107" t="s">
        <v>6303</v>
      </c>
      <c r="G1728" s="106" t="s">
        <v>6302</v>
      </c>
      <c r="H1728" s="105" t="str">
        <f t="shared" si="53"/>
        <v>沖縄県与那原町</v>
      </c>
      <c r="I1728" t="s">
        <v>6304</v>
      </c>
    </row>
    <row r="1729" spans="1:9" x14ac:dyDescent="0.35">
      <c r="A1729" s="108" t="str">
        <f t="shared" si="52"/>
        <v>47</v>
      </c>
      <c r="B1729" s="105">
        <v>47</v>
      </c>
      <c r="C1729" s="105" t="s">
        <v>6223</v>
      </c>
      <c r="D1729" s="107" t="s">
        <v>1124</v>
      </c>
      <c r="E1729" s="106" t="s">
        <v>6305</v>
      </c>
      <c r="F1729" s="107" t="s">
        <v>6306</v>
      </c>
      <c r="G1729" s="106" t="s">
        <v>6305</v>
      </c>
      <c r="H1729" s="105" t="str">
        <f t="shared" si="53"/>
        <v>沖縄県南風原町</v>
      </c>
      <c r="I1729" t="s">
        <v>6307</v>
      </c>
    </row>
    <row r="1730" spans="1:9" x14ac:dyDescent="0.35">
      <c r="A1730" s="108" t="str">
        <f t="shared" ref="A1730:A1742" si="54">MID(B1730+100,2,2)</f>
        <v>47</v>
      </c>
      <c r="B1730" s="105">
        <v>47</v>
      </c>
      <c r="C1730" s="105" t="s">
        <v>6223</v>
      </c>
      <c r="D1730" s="107" t="s">
        <v>2160</v>
      </c>
      <c r="E1730" s="106" t="s">
        <v>6308</v>
      </c>
      <c r="F1730" s="107" t="s">
        <v>6309</v>
      </c>
      <c r="G1730" s="106" t="s">
        <v>6308</v>
      </c>
      <c r="H1730" s="105" t="str">
        <f t="shared" ref="H1730:H1742" si="55">C1730&amp;E1730</f>
        <v>沖縄県久米島町</v>
      </c>
      <c r="I1730" t="s">
        <v>6310</v>
      </c>
    </row>
    <row r="1731" spans="1:9" x14ac:dyDescent="0.35">
      <c r="A1731" s="108" t="str">
        <f t="shared" si="54"/>
        <v>47</v>
      </c>
      <c r="B1731" s="105">
        <v>47</v>
      </c>
      <c r="C1731" s="105" t="s">
        <v>6223</v>
      </c>
      <c r="D1731" s="107" t="s">
        <v>1128</v>
      </c>
      <c r="E1731" s="106" t="s">
        <v>6311</v>
      </c>
      <c r="F1731" s="107" t="s">
        <v>6312</v>
      </c>
      <c r="G1731" s="106" t="s">
        <v>6311</v>
      </c>
      <c r="H1731" s="105" t="str">
        <f t="shared" si="55"/>
        <v>沖縄県渡嘉敷村</v>
      </c>
      <c r="I1731" t="s">
        <v>6313</v>
      </c>
    </row>
    <row r="1732" spans="1:9" x14ac:dyDescent="0.35">
      <c r="A1732" s="108" t="str">
        <f t="shared" si="54"/>
        <v>47</v>
      </c>
      <c r="B1732" s="105">
        <v>47</v>
      </c>
      <c r="C1732" s="105" t="s">
        <v>6223</v>
      </c>
      <c r="D1732" s="107" t="s">
        <v>1132</v>
      </c>
      <c r="E1732" s="106" t="s">
        <v>6314</v>
      </c>
      <c r="F1732" s="107" t="s">
        <v>6315</v>
      </c>
      <c r="G1732" s="106" t="s">
        <v>6314</v>
      </c>
      <c r="H1732" s="105" t="str">
        <f t="shared" si="55"/>
        <v>沖縄県座間味村</v>
      </c>
      <c r="I1732" t="s">
        <v>6316</v>
      </c>
    </row>
    <row r="1733" spans="1:9" x14ac:dyDescent="0.35">
      <c r="A1733" s="108" t="str">
        <f t="shared" si="54"/>
        <v>47</v>
      </c>
      <c r="B1733" s="105">
        <v>47</v>
      </c>
      <c r="C1733" s="105" t="s">
        <v>6223</v>
      </c>
      <c r="D1733" s="107" t="s">
        <v>1136</v>
      </c>
      <c r="E1733" s="106" t="s">
        <v>6317</v>
      </c>
      <c r="F1733" s="107" t="s">
        <v>6318</v>
      </c>
      <c r="G1733" s="106" t="s">
        <v>6317</v>
      </c>
      <c r="H1733" s="105" t="str">
        <f t="shared" si="55"/>
        <v>沖縄県粟国村</v>
      </c>
      <c r="I1733" t="s">
        <v>6319</v>
      </c>
    </row>
    <row r="1734" spans="1:9" x14ac:dyDescent="0.35">
      <c r="A1734" s="108" t="str">
        <f t="shared" si="54"/>
        <v>47</v>
      </c>
      <c r="B1734" s="105">
        <v>47</v>
      </c>
      <c r="C1734" s="105" t="s">
        <v>6223</v>
      </c>
      <c r="D1734" s="107" t="s">
        <v>1140</v>
      </c>
      <c r="E1734" s="106" t="s">
        <v>6320</v>
      </c>
      <c r="F1734" s="107" t="s">
        <v>6321</v>
      </c>
      <c r="G1734" s="106" t="s">
        <v>6320</v>
      </c>
      <c r="H1734" s="105" t="str">
        <f t="shared" si="55"/>
        <v>沖縄県渡名喜村</v>
      </c>
      <c r="I1734" t="s">
        <v>6322</v>
      </c>
    </row>
    <row r="1735" spans="1:9" x14ac:dyDescent="0.35">
      <c r="A1735" s="108" t="str">
        <f t="shared" si="54"/>
        <v>47</v>
      </c>
      <c r="B1735" s="105">
        <v>47</v>
      </c>
      <c r="C1735" s="105" t="s">
        <v>6223</v>
      </c>
      <c r="D1735" s="107" t="s">
        <v>1144</v>
      </c>
      <c r="E1735" s="106" t="s">
        <v>6323</v>
      </c>
      <c r="F1735" s="107" t="s">
        <v>6324</v>
      </c>
      <c r="G1735" s="106" t="s">
        <v>6323</v>
      </c>
      <c r="H1735" s="105" t="str">
        <f t="shared" si="55"/>
        <v>沖縄県南大東村</v>
      </c>
      <c r="I1735" t="s">
        <v>6325</v>
      </c>
    </row>
    <row r="1736" spans="1:9" x14ac:dyDescent="0.35">
      <c r="A1736" s="108" t="str">
        <f t="shared" si="54"/>
        <v>47</v>
      </c>
      <c r="B1736" s="105">
        <v>47</v>
      </c>
      <c r="C1736" s="105" t="s">
        <v>6223</v>
      </c>
      <c r="D1736" s="107" t="s">
        <v>1641</v>
      </c>
      <c r="E1736" s="106" t="s">
        <v>6326</v>
      </c>
      <c r="F1736" s="107" t="s">
        <v>6327</v>
      </c>
      <c r="G1736" s="106" t="s">
        <v>6326</v>
      </c>
      <c r="H1736" s="105" t="str">
        <f t="shared" si="55"/>
        <v>沖縄県北大東村</v>
      </c>
      <c r="I1736" t="s">
        <v>6328</v>
      </c>
    </row>
    <row r="1737" spans="1:9" x14ac:dyDescent="0.35">
      <c r="A1737" s="108" t="str">
        <f t="shared" si="54"/>
        <v>47</v>
      </c>
      <c r="B1737" s="105">
        <v>47</v>
      </c>
      <c r="C1737" s="105" t="s">
        <v>6223</v>
      </c>
      <c r="D1737" s="107" t="s">
        <v>1148</v>
      </c>
      <c r="E1737" s="106" t="s">
        <v>6329</v>
      </c>
      <c r="F1737" s="107" t="s">
        <v>6330</v>
      </c>
      <c r="G1737" s="106" t="s">
        <v>6329</v>
      </c>
      <c r="H1737" s="105" t="str">
        <f t="shared" si="55"/>
        <v>沖縄県伊平屋村</v>
      </c>
      <c r="I1737" t="s">
        <v>6331</v>
      </c>
    </row>
    <row r="1738" spans="1:9" x14ac:dyDescent="0.35">
      <c r="A1738" s="108" t="str">
        <f t="shared" si="54"/>
        <v>47</v>
      </c>
      <c r="B1738" s="105">
        <v>47</v>
      </c>
      <c r="C1738" s="105" t="s">
        <v>6223</v>
      </c>
      <c r="D1738" s="107" t="s">
        <v>1645</v>
      </c>
      <c r="E1738" s="106" t="s">
        <v>6332</v>
      </c>
      <c r="F1738" s="107" t="s">
        <v>6333</v>
      </c>
      <c r="G1738" s="106" t="s">
        <v>6332</v>
      </c>
      <c r="H1738" s="105" t="str">
        <f t="shared" si="55"/>
        <v>沖縄県伊是名村</v>
      </c>
      <c r="I1738" t="s">
        <v>6334</v>
      </c>
    </row>
    <row r="1739" spans="1:9" x14ac:dyDescent="0.35">
      <c r="A1739" s="108" t="str">
        <f t="shared" si="54"/>
        <v>47</v>
      </c>
      <c r="B1739" s="105">
        <v>47</v>
      </c>
      <c r="C1739" s="105" t="s">
        <v>6223</v>
      </c>
      <c r="D1739" s="107" t="s">
        <v>2577</v>
      </c>
      <c r="E1739" s="106" t="s">
        <v>6335</v>
      </c>
      <c r="F1739" s="107" t="s">
        <v>6336</v>
      </c>
      <c r="G1739" s="106" t="s">
        <v>6335</v>
      </c>
      <c r="H1739" s="105" t="str">
        <f t="shared" si="55"/>
        <v>沖縄県多良間村</v>
      </c>
      <c r="I1739" t="s">
        <v>6337</v>
      </c>
    </row>
    <row r="1740" spans="1:9" x14ac:dyDescent="0.35">
      <c r="A1740" s="108" t="str">
        <f t="shared" si="54"/>
        <v>47</v>
      </c>
      <c r="B1740" s="105">
        <v>47</v>
      </c>
      <c r="C1740" s="105" t="s">
        <v>6223</v>
      </c>
      <c r="D1740" s="107" t="s">
        <v>1156</v>
      </c>
      <c r="E1740" s="106" t="s">
        <v>6338</v>
      </c>
      <c r="F1740" s="107" t="s">
        <v>6339</v>
      </c>
      <c r="G1740" s="106" t="s">
        <v>6338</v>
      </c>
      <c r="H1740" s="105" t="str">
        <f t="shared" si="55"/>
        <v>沖縄県竹富町</v>
      </c>
      <c r="I1740" t="s">
        <v>6340</v>
      </c>
    </row>
    <row r="1741" spans="1:9" x14ac:dyDescent="0.35">
      <c r="A1741" s="108" t="str">
        <f t="shared" si="54"/>
        <v>47</v>
      </c>
      <c r="B1741" s="105">
        <v>47</v>
      </c>
      <c r="C1741" s="105" t="s">
        <v>6223</v>
      </c>
      <c r="D1741" s="107" t="s">
        <v>1160</v>
      </c>
      <c r="E1741" s="106" t="s">
        <v>6341</v>
      </c>
      <c r="F1741" s="107" t="s">
        <v>6342</v>
      </c>
      <c r="G1741" s="106" t="s">
        <v>6341</v>
      </c>
      <c r="H1741" s="105" t="str">
        <f t="shared" si="55"/>
        <v>沖縄県与那国町</v>
      </c>
      <c r="I1741" t="s">
        <v>6343</v>
      </c>
    </row>
    <row r="1742" spans="1:9" x14ac:dyDescent="0.35">
      <c r="A1742" s="108" t="str">
        <f t="shared" si="54"/>
        <v>47</v>
      </c>
      <c r="B1742" s="105">
        <v>47</v>
      </c>
      <c r="C1742" s="105" t="s">
        <v>6223</v>
      </c>
      <c r="D1742" s="107" t="s">
        <v>1164</v>
      </c>
      <c r="E1742" s="105" t="s">
        <v>6344</v>
      </c>
      <c r="F1742" s="107" t="s">
        <v>6345</v>
      </c>
      <c r="G1742" s="105" t="s">
        <v>6344</v>
      </c>
      <c r="H1742" s="105" t="str">
        <f t="shared" si="55"/>
        <v>沖縄県南城市</v>
      </c>
      <c r="I1742" t="s">
        <v>6346</v>
      </c>
    </row>
  </sheetData>
  <mergeCells count="1">
    <mergeCell ref="A1:B1"/>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C48"/>
  <sheetViews>
    <sheetView zoomScaleNormal="100" zoomScaleSheetLayoutView="100" workbookViewId="0">
      <pane ySplit="1" topLeftCell="A2" activePane="bottomLeft" state="frozen"/>
      <selection sqref="A1:B1"/>
      <selection pane="bottomLeft" sqref="A1:B1"/>
    </sheetView>
  </sheetViews>
  <sheetFormatPr defaultColWidth="9" defaultRowHeight="13.5" x14ac:dyDescent="0.4"/>
  <cols>
    <col min="1" max="3" width="13.875" style="2" customWidth="1"/>
    <col min="4" max="16384" width="9" style="2"/>
  </cols>
  <sheetData>
    <row r="1" spans="1:3" ht="27" x14ac:dyDescent="0.4">
      <c r="A1" s="1" t="s">
        <v>6347</v>
      </c>
      <c r="B1" s="4" t="s">
        <v>981</v>
      </c>
      <c r="C1" s="1" t="s">
        <v>6348</v>
      </c>
    </row>
    <row r="2" spans="1:3" ht="15" customHeight="1" x14ac:dyDescent="0.4">
      <c r="A2" s="3" t="s">
        <v>986</v>
      </c>
      <c r="B2" s="3" t="s">
        <v>6349</v>
      </c>
      <c r="C2" s="2" t="s">
        <v>6350</v>
      </c>
    </row>
    <row r="3" spans="1:3" ht="15" customHeight="1" x14ac:dyDescent="0.4">
      <c r="A3" s="3" t="s">
        <v>1568</v>
      </c>
      <c r="B3" s="3" t="s">
        <v>6351</v>
      </c>
      <c r="C3" s="2" t="s">
        <v>6352</v>
      </c>
    </row>
    <row r="4" spans="1:3" ht="15" customHeight="1" x14ac:dyDescent="0.4">
      <c r="A4" s="3" t="s">
        <v>6353</v>
      </c>
      <c r="B4" s="3" t="s">
        <v>6354</v>
      </c>
      <c r="C4" s="2" t="s">
        <v>6355</v>
      </c>
    </row>
    <row r="5" spans="1:3" ht="15" customHeight="1" x14ac:dyDescent="0.4">
      <c r="A5" s="3" t="s">
        <v>6356</v>
      </c>
      <c r="B5" s="3" t="s">
        <v>6357</v>
      </c>
      <c r="C5" s="2" t="s">
        <v>6358</v>
      </c>
    </row>
    <row r="6" spans="1:3" ht="15" customHeight="1" x14ac:dyDescent="0.4">
      <c r="A6" s="3" t="s">
        <v>6359</v>
      </c>
      <c r="B6" s="3" t="s">
        <v>6360</v>
      </c>
      <c r="C6" s="2" t="s">
        <v>6361</v>
      </c>
    </row>
    <row r="7" spans="1:3" ht="15" customHeight="1" x14ac:dyDescent="0.4">
      <c r="A7" s="3" t="s">
        <v>6362</v>
      </c>
      <c r="B7" s="3" t="s">
        <v>6363</v>
      </c>
      <c r="C7" s="2" t="s">
        <v>6364</v>
      </c>
    </row>
    <row r="8" spans="1:3" ht="15" customHeight="1" x14ac:dyDescent="0.4">
      <c r="A8" s="3" t="s">
        <v>6365</v>
      </c>
      <c r="B8" s="3" t="s">
        <v>6366</v>
      </c>
      <c r="C8" s="2" t="s">
        <v>6367</v>
      </c>
    </row>
    <row r="9" spans="1:3" ht="15" customHeight="1" x14ac:dyDescent="0.4">
      <c r="A9" s="3" t="s">
        <v>6368</v>
      </c>
      <c r="B9" s="3" t="s">
        <v>6369</v>
      </c>
      <c r="C9" s="2" t="s">
        <v>6370</v>
      </c>
    </row>
    <row r="10" spans="1:3" ht="15" customHeight="1" x14ac:dyDescent="0.4">
      <c r="A10" s="3" t="s">
        <v>6371</v>
      </c>
      <c r="B10" s="3" t="s">
        <v>6372</v>
      </c>
      <c r="C10" s="2" t="s">
        <v>6373</v>
      </c>
    </row>
    <row r="11" spans="1:3" ht="15" customHeight="1" x14ac:dyDescent="0.4">
      <c r="A11" s="3" t="s">
        <v>6374</v>
      </c>
      <c r="B11" s="3" t="s">
        <v>6375</v>
      </c>
      <c r="C11" s="2" t="s">
        <v>6376</v>
      </c>
    </row>
    <row r="12" spans="1:3" ht="15" customHeight="1" x14ac:dyDescent="0.4">
      <c r="A12" s="3" t="s">
        <v>6377</v>
      </c>
      <c r="B12" s="3" t="s">
        <v>6378</v>
      </c>
      <c r="C12" s="2" t="s">
        <v>6379</v>
      </c>
    </row>
    <row r="13" spans="1:3" ht="15" customHeight="1" x14ac:dyDescent="0.4">
      <c r="A13" s="3" t="s">
        <v>6380</v>
      </c>
      <c r="B13" s="3" t="s">
        <v>6381</v>
      </c>
      <c r="C13" s="2" t="s">
        <v>6382</v>
      </c>
    </row>
    <row r="14" spans="1:3" ht="15" customHeight="1" x14ac:dyDescent="0.4">
      <c r="A14" s="3" t="s">
        <v>6383</v>
      </c>
      <c r="B14" s="3" t="s">
        <v>6384</v>
      </c>
      <c r="C14" s="2" t="s">
        <v>6385</v>
      </c>
    </row>
    <row r="15" spans="1:3" ht="15" customHeight="1" x14ac:dyDescent="0.4">
      <c r="A15" s="3" t="s">
        <v>6386</v>
      </c>
      <c r="B15" s="3" t="s">
        <v>6387</v>
      </c>
      <c r="C15" s="2" t="s">
        <v>6388</v>
      </c>
    </row>
    <row r="16" spans="1:3" ht="15" customHeight="1" x14ac:dyDescent="0.4">
      <c r="A16" s="3" t="s">
        <v>6389</v>
      </c>
      <c r="B16" s="3" t="s">
        <v>6390</v>
      </c>
      <c r="C16" s="2" t="s">
        <v>6391</v>
      </c>
    </row>
    <row r="17" spans="1:3" ht="15" customHeight="1" x14ac:dyDescent="0.4">
      <c r="A17" s="3" t="s">
        <v>6392</v>
      </c>
      <c r="B17" s="3" t="s">
        <v>6393</v>
      </c>
      <c r="C17" s="2" t="s">
        <v>6394</v>
      </c>
    </row>
    <row r="18" spans="1:3" ht="15" customHeight="1" x14ac:dyDescent="0.4">
      <c r="A18" s="3" t="s">
        <v>6395</v>
      </c>
      <c r="B18" s="3" t="s">
        <v>6396</v>
      </c>
      <c r="C18" s="2" t="s">
        <v>6397</v>
      </c>
    </row>
    <row r="19" spans="1:3" ht="15" customHeight="1" x14ac:dyDescent="0.4">
      <c r="A19" s="3" t="s">
        <v>6398</v>
      </c>
      <c r="B19" s="3" t="s">
        <v>6399</v>
      </c>
      <c r="C19" s="2" t="s">
        <v>6400</v>
      </c>
    </row>
    <row r="20" spans="1:3" ht="15" customHeight="1" x14ac:dyDescent="0.4">
      <c r="A20" s="3" t="s">
        <v>6401</v>
      </c>
      <c r="B20" s="3" t="s">
        <v>6402</v>
      </c>
      <c r="C20" s="2" t="s">
        <v>6403</v>
      </c>
    </row>
    <row r="21" spans="1:3" ht="15" customHeight="1" x14ac:dyDescent="0.4">
      <c r="A21" s="3" t="s">
        <v>6404</v>
      </c>
      <c r="B21" s="3" t="s">
        <v>6405</v>
      </c>
      <c r="C21" s="2" t="s">
        <v>6406</v>
      </c>
    </row>
    <row r="22" spans="1:3" ht="15" customHeight="1" x14ac:dyDescent="0.4">
      <c r="A22" s="3" t="s">
        <v>6407</v>
      </c>
      <c r="B22" s="3" t="s">
        <v>6408</v>
      </c>
      <c r="C22" s="2" t="s">
        <v>6409</v>
      </c>
    </row>
    <row r="23" spans="1:3" ht="15" customHeight="1" x14ac:dyDescent="0.4">
      <c r="A23" s="3" t="s">
        <v>6410</v>
      </c>
      <c r="B23" s="3" t="s">
        <v>6411</v>
      </c>
      <c r="C23" s="2" t="s">
        <v>6412</v>
      </c>
    </row>
    <row r="24" spans="1:3" ht="15" customHeight="1" x14ac:dyDescent="0.4">
      <c r="A24" s="3" t="s">
        <v>6413</v>
      </c>
      <c r="B24" s="3" t="s">
        <v>6414</v>
      </c>
      <c r="C24" s="2" t="s">
        <v>6415</v>
      </c>
    </row>
    <row r="25" spans="1:3" ht="15" customHeight="1" x14ac:dyDescent="0.4">
      <c r="A25" s="3" t="s">
        <v>6416</v>
      </c>
      <c r="B25" s="3" t="s">
        <v>6417</v>
      </c>
      <c r="C25" s="2" t="s">
        <v>6418</v>
      </c>
    </row>
    <row r="26" spans="1:3" ht="15" customHeight="1" x14ac:dyDescent="0.4">
      <c r="A26" s="3" t="s">
        <v>6419</v>
      </c>
      <c r="B26" s="3" t="s">
        <v>6420</v>
      </c>
      <c r="C26" s="2" t="s">
        <v>6421</v>
      </c>
    </row>
    <row r="27" spans="1:3" ht="15" customHeight="1" x14ac:dyDescent="0.4">
      <c r="A27" s="3" t="s">
        <v>6422</v>
      </c>
      <c r="B27" s="3" t="s">
        <v>6423</v>
      </c>
      <c r="C27" s="2" t="s">
        <v>6424</v>
      </c>
    </row>
    <row r="28" spans="1:3" ht="15" customHeight="1" x14ac:dyDescent="0.4">
      <c r="A28" s="3" t="s">
        <v>6425</v>
      </c>
      <c r="B28" s="3" t="s">
        <v>6426</v>
      </c>
      <c r="C28" s="2" t="s">
        <v>6427</v>
      </c>
    </row>
    <row r="29" spans="1:3" ht="15" customHeight="1" x14ac:dyDescent="0.4">
      <c r="A29" s="3" t="s">
        <v>6428</v>
      </c>
      <c r="B29" s="3" t="s">
        <v>6429</v>
      </c>
      <c r="C29" s="2" t="s">
        <v>6430</v>
      </c>
    </row>
    <row r="30" spans="1:3" ht="15" customHeight="1" x14ac:dyDescent="0.4">
      <c r="A30" s="3" t="s">
        <v>6431</v>
      </c>
      <c r="B30" s="3" t="s">
        <v>6432</v>
      </c>
      <c r="C30" s="2" t="s">
        <v>6433</v>
      </c>
    </row>
    <row r="31" spans="1:3" ht="15" customHeight="1" x14ac:dyDescent="0.4">
      <c r="A31" s="3" t="s">
        <v>6434</v>
      </c>
      <c r="B31" s="3" t="s">
        <v>6435</v>
      </c>
      <c r="C31" s="2" t="s">
        <v>6436</v>
      </c>
    </row>
    <row r="32" spans="1:3" ht="15" customHeight="1" x14ac:dyDescent="0.4">
      <c r="A32" s="3" t="s">
        <v>6437</v>
      </c>
      <c r="B32" s="3" t="s">
        <v>6438</v>
      </c>
      <c r="C32" s="2" t="s">
        <v>6439</v>
      </c>
    </row>
    <row r="33" spans="1:3" ht="15" customHeight="1" x14ac:dyDescent="0.4">
      <c r="A33" s="3" t="s">
        <v>6440</v>
      </c>
      <c r="B33" s="3" t="s">
        <v>6441</v>
      </c>
      <c r="C33" s="2" t="s">
        <v>6442</v>
      </c>
    </row>
    <row r="34" spans="1:3" ht="15" customHeight="1" x14ac:dyDescent="0.4">
      <c r="A34" s="3" t="s">
        <v>6443</v>
      </c>
      <c r="B34" s="3" t="s">
        <v>6444</v>
      </c>
      <c r="C34" s="2" t="s">
        <v>6445</v>
      </c>
    </row>
    <row r="35" spans="1:3" ht="15" customHeight="1" x14ac:dyDescent="0.4">
      <c r="A35" s="3" t="s">
        <v>6446</v>
      </c>
      <c r="B35" s="3" t="s">
        <v>6447</v>
      </c>
      <c r="C35" s="2" t="s">
        <v>6448</v>
      </c>
    </row>
    <row r="36" spans="1:3" ht="15" customHeight="1" x14ac:dyDescent="0.4">
      <c r="A36" s="3" t="s">
        <v>6449</v>
      </c>
      <c r="B36" s="3" t="s">
        <v>6450</v>
      </c>
      <c r="C36" s="2" t="s">
        <v>6451</v>
      </c>
    </row>
    <row r="37" spans="1:3" ht="15" customHeight="1" x14ac:dyDescent="0.4">
      <c r="A37" s="3" t="s">
        <v>6452</v>
      </c>
      <c r="B37" s="3" t="s">
        <v>6453</v>
      </c>
      <c r="C37" s="2" t="s">
        <v>6454</v>
      </c>
    </row>
    <row r="38" spans="1:3" ht="15" customHeight="1" x14ac:dyDescent="0.4">
      <c r="A38" s="3" t="s">
        <v>6455</v>
      </c>
      <c r="B38" s="3" t="s">
        <v>6456</v>
      </c>
      <c r="C38" s="2" t="s">
        <v>6457</v>
      </c>
    </row>
    <row r="39" spans="1:3" ht="15" customHeight="1" x14ac:dyDescent="0.4">
      <c r="A39" s="3" t="s">
        <v>6458</v>
      </c>
      <c r="B39" s="3" t="s">
        <v>6459</v>
      </c>
      <c r="C39" s="2" t="s">
        <v>6460</v>
      </c>
    </row>
    <row r="40" spans="1:3" ht="15" customHeight="1" x14ac:dyDescent="0.4">
      <c r="A40" s="3" t="s">
        <v>6461</v>
      </c>
      <c r="B40" s="3" t="s">
        <v>6462</v>
      </c>
      <c r="C40" s="2" t="s">
        <v>6463</v>
      </c>
    </row>
    <row r="41" spans="1:3" ht="15" customHeight="1" x14ac:dyDescent="0.4">
      <c r="A41" s="3" t="s">
        <v>6464</v>
      </c>
      <c r="B41" s="3" t="s">
        <v>6465</v>
      </c>
      <c r="C41" s="2" t="s">
        <v>6466</v>
      </c>
    </row>
    <row r="42" spans="1:3" ht="15" customHeight="1" x14ac:dyDescent="0.4">
      <c r="A42" s="3" t="s">
        <v>6467</v>
      </c>
      <c r="B42" s="3" t="s">
        <v>6468</v>
      </c>
      <c r="C42" s="2" t="s">
        <v>6469</v>
      </c>
    </row>
    <row r="43" spans="1:3" ht="15" customHeight="1" x14ac:dyDescent="0.4">
      <c r="A43" s="3" t="s">
        <v>6470</v>
      </c>
      <c r="B43" s="3" t="s">
        <v>6471</v>
      </c>
      <c r="C43" s="2" t="s">
        <v>6472</v>
      </c>
    </row>
    <row r="44" spans="1:3" ht="15" customHeight="1" x14ac:dyDescent="0.4">
      <c r="A44" s="3" t="s">
        <v>6473</v>
      </c>
      <c r="B44" s="3" t="s">
        <v>6474</v>
      </c>
      <c r="C44" s="2" t="s">
        <v>6475</v>
      </c>
    </row>
    <row r="45" spans="1:3" ht="15" customHeight="1" x14ac:dyDescent="0.4">
      <c r="A45" s="3" t="s">
        <v>6476</v>
      </c>
      <c r="B45" s="3" t="s">
        <v>6477</v>
      </c>
      <c r="C45" s="2" t="s">
        <v>6478</v>
      </c>
    </row>
    <row r="46" spans="1:3" ht="15" customHeight="1" x14ac:dyDescent="0.4">
      <c r="A46" s="3" t="s">
        <v>6479</v>
      </c>
      <c r="B46" s="3" t="s">
        <v>6480</v>
      </c>
      <c r="C46" s="2" t="s">
        <v>6481</v>
      </c>
    </row>
    <row r="47" spans="1:3" ht="15" customHeight="1" x14ac:dyDescent="0.4">
      <c r="A47" s="3" t="s">
        <v>6482</v>
      </c>
      <c r="B47" s="3" t="s">
        <v>6483</v>
      </c>
      <c r="C47" s="2" t="s">
        <v>6484</v>
      </c>
    </row>
    <row r="48" spans="1:3" ht="15" customHeight="1" x14ac:dyDescent="0.4">
      <c r="A48" s="3" t="s">
        <v>6485</v>
      </c>
      <c r="B48" s="3" t="s">
        <v>6486</v>
      </c>
      <c r="C48" s="2" t="s">
        <v>6487</v>
      </c>
    </row>
  </sheetData>
  <phoneticPr fontId="1"/>
  <pageMargins left="0.78740157480314965"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Y I A A B Q S w M E F A A C A A g A u L r 9 U O 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u L r 9 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i 6 / V D e a s 8 j P Q U A A I 8 R A A A T A B w A R m 9 y b X V s Y X M v U 2 V j d G l v b j E u b S C i G A A o o B Q A A A A A A A A A A A A A A A A A A A A A A A A A A A D N V 2 1 P 2 1 Y U / o 7 E f 7 D c L y B F a O x N W r u 0 Y l B U N K 1 q g X 0 K f D D k d o 2 W 2 M x 2 O h B C I n Z D 8 8 J L 0 x E S m p Y S B o X R E t 5 C g R D G j 7 m 5 d v K J v 7 B j O z E h L 0 6 2 d t P 4 Q u z 7 3 O e c 8 5 x z z z 0 W 0 K j o 4 l h q w P j f e a u 1 p b V F e M z w y E n d o L G 0 h u V p L K 9 i 6 f Q y G 8 h d v C Y 7 c e I P X G a D N G W n 3 E h s b a H g D 0 v n W M 4 C C F 7 2 c m 4 n 4 j t 6 X W 4 k t N H d N 4 d + F B A v D P 3 w f X 9 / 3 1 A P E n 4 W u b E h K + J 2 W 5 F U j m L p d y y / w 9 I F s B d 8 J 0 p o B f v g 5 S z 2 v S m 8 X s k n t 9 T 1 D P a l d G Q S S + s A 7 g Q X B p k R N + o Y Q G 4 I q p / 7 V W g z / b N R i B l 9 T D m 6 R J F 3 j X h F J A z f c d x z O Z 2 I H b 5 D f X u b E n k v M h 2 Q w P S p b n 2 1 s L S m R P f A F o l k s e + Q P A O 7 s S t b X U 5 n N + f 2 e t i 2 f + i 1 j b I S m 8 K + M J a C 5 T u w 9 I K s B 5 W F B P Y t Y y l M F y O z z F k T N G 2 O b o 4 V E S s O t 5 d k u E G T 5 3 M k O I d 9 s x o 0 k T a j I Y E Y 1 U m b I v Q j l v E g Q w d N 8 0 b q 2 a h J + j 7 s A N / p A c 7 L j 6 I O / X G q Z J k E Q 4 X l d d N c 7 m x J o w j E K n N c M t n I U 8 1 g u a G P F v 3 K 0 / 1 o Y S l s m s P y j F Z v 8 h L s u e b v 3 f E x h n X q v 4 v 1 U j f G T 1 A R h k 3 D k B a w p t B H l o d G c I T l Q y z H Y J k q x 9 L t Z s l U q r 8 S N h U Y 5 B l W e M T x H s O t w Y k x c K u B f L b J y r y J s I 0 S 0 b g 4 p e W U p O L q + Q G W D v V d Q V j v Y 8 W v v + z Q y H V A L v s y v x U g p 2 m S e V u 9 q i z u Q k X m D 1 a V s D + f n F W l j B J N q 8 9 n 1 O g 2 W T i u x p P 9 D W U n r Y Y + K P 5 w t S / z b 0 h i l f j l B h w m b H F X C U Z J Y g U O S D V M X c 7 k d / b A c e V V Q I l t V A M M r 9 W 1 T H 5 7 z g J G / B s k l L A A q E f 7 u Z N p J T i t p p I W Q h o w Q 8 6 G M B K O k 9 R L C 5 i y o 7 U C 9 e i p e r r Y E F Z Y 9 T e m S q S a w a j p P Q u Y I S n U F J n N k M C M V Z j p P Q B c Z i N N Y F 4 0 g f m t C Y y V U C V M t A n M k h U m u q F u R h q I q Z c K 9 N u q E 1 A 8 b N C J F w L Y t 2 t U Q S 1 g e f p r r U P G a 7 0 G v + q 8 h s 5 p h F e 2 z r A T Z X H X 2 l j M t 5 7 s Z p p D I W l y s F 7 P C O K N E y Y d 5 U 7 O L A Q z A O C A k l 0 j O 7 H q x l F a 1 y 5 O O V R v v Z 6 b k X j + r a 9 a F L 1 / 5 C 4 k K 8 f 2 p / P b V t 2 T H G / k M u F y w D V l c 5 m A m o o B w v q E 5 s 6 i + a 3 D h m d K O 3 f + 9 4 V X 0 2 Q j o q a f q l u p Q n L F 6 r R u H 6 h b 8 2 T 3 z / x + 0 h i t a n D O + M E 0 U J F A r d 6 o r + b O P t T s w H C P K T s w z 7 3 H 8 r J 2 H e n + Q 5 b U z b 1 K I U j i n G T e Q Z 5 I e N m 8 a + o i q g W r C 7 W 4 m q 7 t U e L z U O a 1 r p y p 9 t Y W F 1 v v c q 4 c + u t d 8 P / B y B / C M n T B A 5 3 6 G M u b 4 I k 2 P Z n W J j + b M i f U q 5 B q 7 2 s y L H i I Y P k P L C f 1 3 d r U r g + 1 l k p 4 k M h Q j j 7 h A c P D R C I i / q E X 8 R N 2 7 f P B R n 3 n Y h l + o g 8 + K k T X I x f i 7 V Z U M K Z B h u y 0 s U l L W w V p P / r F 6 4 I Y d P L h p j / Q S t N c P c O V o 1 2 9 5 H Y L T z p 6 u F G v B 6 K x G v 9 q y m h z 9 C C 3 y + O C W O y 0 D Y I r j u r 2 r z 6 3 U X f Z U c 7 p Y n + y f / M F P D 3 0 c i I a E C f c y H 7 1 s + M + x 6 L h U n k o 8 W f K a r Z s T I x j W d b j z 8 L Z N U f M B z z n A Y J 7 i I G q v P b x 5 y g u d b n d A 6 O M m + E F Q 9 S y 0 2 F t Q 1 f f Q f V 6 W f 1 z W c 8 P J E 6 L A s z T k z S N x p F n D J h 7 Y c T 1 u h l 9 X q V v 0 p 8 y U / Q U T U H x f + w s X y / h f z v J 7 Z T 9 9 h X V / 7 h + / u 0 a 0 v h L d d T Y V l n 7 K r H f + g t Q S w E C L Q A U A A I A C A C 4 u v 1 Q 5 W l r g 6 c A A A D 4 A A A A E g A A A A A A A A A A A A A A A A A A A A A A Q 2 9 u Z m l n L 1 B h Y 2 t h Z 2 U u e G 1 s U E s B A i 0 A F A A C A A g A u L r 9 U A / K 6 a u k A A A A 6 Q A A A B M A A A A A A A A A A A A A A A A A 8 w A A A F t D b 2 5 0 Z W 5 0 X 1 R 5 c G V z X S 5 4 b W x Q S w E C L Q A U A A I A C A C 4 u v 1 Q 3 m r P I z 0 F A A C P E Q A A E w A A A A A A A A A A A A A A A A D k A Q A A R m 9 y b X V s Y X M v U 2 V j d G l v b j E u b V B L B Q Y A A A A A A w A D A M I A A A B u B 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9 U Q A A A A A A A N t R 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R W 5 0 c n k g V H l w Z T 0 i U X V l c n l H c m 9 1 c H M i I F Z h b H V l P S J z Q W d B Q U F B Q U F B Q U R x U G 1 a O E p X T l l R Y X o v R k N o Y V M v V k J Q Z U 9 D b 3 V P R G d P T 0 R v T 0 9 D d W U r O G l P U y 9 u Z V d 0 b U 9 X R m l P K z h p U 0 R q Z 1 l 2 a m d v b m p n N V h q Z 3 F I a m d x V G p n N n Z q Z 3 B M b H B J b m 1 q N X Z q Z 1 p u a m d v c 0 F B Q U F B Q U F B Q U F B Q U F 3 K 0 t X d G k z Q T A w Q z B I Z U E v T W 5 C R 3 d o Y m p n c l h q Z z d Q a m c 1 Z m p n N n N n N D R L d j Q 0 S 2 8 0 N E 9 x Q U F I c V B t W j h K V 0 5 Z U W F 6 L 0 Z D a G F T L 1 Z C Q U F B Q U F B P T 0 i I C 8 + P C 9 T d G F i b G V F b n R y a W V z P j w v S X R l b T 4 8 S X R l b T 4 8 S X R l b U x v Y 2 F 0 a W 9 u P j x J d G V t V H l w Z T 5 G b 3 J t d W x h P C 9 J d G V t V H l w Z T 4 8 S X R l b V B h d G g + U 2 V j d G l v b j E v J U U z J T g y J U E y J U U z J T g z J T g w J U U z J T g z J U E w J U U z J T g y J U I 5 J U V G J U J D J T g 4 J U U 0 J U J G J T l E J U U 1 J U F E J T k 4 J U U 1 J T g 1 J T g 4 J U V G J U J D J T g 5 P C 9 J d G V t U G F 0 a D 4 8 L 0 l 0 Z W 1 M b 2 N h d G l v b j 4 8 U 3 R h Y m x l R W 5 0 c m l l c z 4 8 R W 5 0 c n k g V H l w Z T 0 i S X N Q c m l 2 Y X R l I i B W Y W x 1 Z T 0 i b D A i I C 8 + P E V u d H J 5 I F R 5 c G U 9 I k 5 h d m l n Y X R p b 2 5 T d G V w T m F t Z S I g V m F s d W U 9 I n P j g 4 r j g 5 P j g r L j g 7 z j g r f j g 6 f j g 7 M i I C 8 + P E V u d H J 5 I F R 5 c G U 9 I k 5 h b W V V c G R h d G V k Q W Z 0 Z X J G a W x s I i B W Y W x 1 Z T 0 i b D A 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M 5 M j M y I i A v P j x F b n R y e S B U e X B l P S J G a W x s R X J y b 3 J D b 2 R l I i B W Y W x 1 Z T 0 i c 1 V u a 2 5 v d 2 4 i I C 8 + P E V u d H J 5 I F R 5 c G U 9 I k Z p b G x F c n J v c k N v d W 5 0 I i B W Y W x 1 Z T 0 i b D A i I C 8 + P E V u d H J 5 I F R 5 c G U 9 I k Z p b G x M Y X N 0 V X B k Y X R l Z C I g V m F s d W U 9 I m Q y M D I w L T A 3 L T I 5 V D E 0 O j I x O j M x L j k 3 N T c y N T Z a I i A v P j x F b n R y e S B U e X B l P S J G a W x s Q 2 9 s d W 1 u V H l w Z X M i I F Z h b H V l P S J z Q m d N R E F 3 W U R B d 0 1 E Q X d N R E F 3 T U R B d 0 1 E Q X d N R E F 3 T U R B d 1 l H Q m d Z R 0 F B W U R C U U 1 H Q m d N R 0 F 3 T U F B d 0 1 E Q X d N R E F B Q U F B Q U 0 9 I i A v P j x F b n R y e S B U e X B l P S J G a W x s Q 2 9 s d W 1 u T m F t Z X M i I F Z h b H V l P S J z W y Z x d W 9 0 O 1 N v d X J j Z S 5 O Y W 1 l J n F 1 b 3 Q 7 L C Z x d W 9 0 O + W u m O e 9 s u O C s + O D v O O D i S Z x d W 9 0 O y w m c X V v d D v k v J r o q I j l u b T l u q Y m c X V v d D s s J n F 1 b 3 Q 7 5 p S v 5 Y e 6 6 L K g 5 o u F 6 K G M 5 4 K 6 5 p W 0 5 5 C G 5 5 W q 5 Y + 3 J n F 1 b 3 Q 7 L C Z x d W 9 0 O + W x p e a t t O e K t u a F i y Z x d W 9 0 O y w m c X V v d D v l j p / l m 6 D l h Y P m l b T n k I b n l a r l j 7 c m c X V v d D s s J n F 1 b 3 Q 7 5 Y 6 f 5 Z u g 5 Y W D 5 p S v 5 o m V 5 Z u e 5 p W w J n F 1 b 3 Q 7 L C Z x d W 9 0 O + e Z u u i t s O W 5 t O a c i O a X p S Z x d W 9 0 O y w m c X V v d D v o s q D m i 4 X n o r r o q o 3 l u b T m n I j m l 6 U m c X V v d D s s J n F 1 b 3 Q 7 5 Y W l 5 Y q b 5 b m 0 5 p y I 5 p e l J n F 1 b 3 Q 7 L C Z x d W 9 0 O + e 1 s e S 4 g O a J g O e u o e O C s + O D v O O D i S Z x d W 9 0 O y w m c X V v d D v n t b H k u I D k v J r o q I j j g r P j g 7 z j g 4 k m c X V v d D s s J n F 1 b 3 Q 7 5 7 W x 5 L i A 5 Y u Y 5 a 6 a 4 4 K z 4 4 O 8 4 4 O J J n F 1 b 3 Q 7 L C Z x d W 9 0 O + a t s + W H u u e 1 h O e 5 l O O C s + O D v O O D i S Z x d W 9 0 O y w m c X V v d D v m r b P l h 7 r p o I X j g r P j g 7 z j g 4 k m c X V v d D s s J n F 1 b 3 Q 7 5 q 2 z 5 Y e 6 5 5 u u 4 4 K z 4 4 O 8 4 4 O J J n F 1 b 3 Q 7 L C Z x d W 9 0 O + a t s + W H u u e b r u e 0 s O O C s + O D v O O D i S Z x d W 9 0 O y w m c X V v d D v o s q D m i 4 X l r p j l j L r l i I b j g r P j g 7 z j g 4 k m c X V v d D s s J n F 1 b 3 Q 7 5 7 S w 5 Y i G 7 7 y R 4 4 K z 4 4 O 8 4 4 O J J n F 1 b 3 Q 7 L C Z x d W 9 0 O + e 0 s O W I h u + 8 k u O C s + O D v O O D i S Z x d W 9 0 O y w m c X V v d D v n t L D l i I b v v J P j g r P j g 7 z j g 4 k m c X V v d D s s J n F 1 b 3 Q 7 5 7 S w 5 Y i G 7 7 y U 4 4 K z 4 4 O 8 4 4 O J J n F 1 b 3 Q 7 L C Z x d W 9 0 O + e 0 s O W I h u + 8 l e O C s + O D v O O D i S Z x d W 9 0 O y w m c X V v d D v n t L D l i I b v v J b j g r P j g 7 z j g 4 k m c X V v d D s s J n F 1 b 3 Q 7 5 5 W l 5 6 e R 5 5 u u 4 4 K z 4 4 O 8 4 4 O J J n F 1 b 3 Q 7 L C Z x d W 9 0 O + a J g O e u o e W Q j S Z x d W 9 0 O y w m c X V v d D v k v J r o q I j l k I 3 l j 4 j j g a / l i 5 j l r p r l k I 0 m c X V v d D s s J n F 1 b 3 Q 7 5 q 2 z 5 Y e 6 5 7 W E 5 7 m U 5 Z C N J n F 1 b 3 Q 7 L C Z x d W 9 0 O + m g h e W Q j S Z x d W 9 0 O y w m c X V v d D v n m 6 7 l k I 0 m c X V v d D s s J n F 1 b 3 Q 7 5 5 u u 4 4 G u 5 7 S w 5 Y i G 5 Z C N J n F 1 b 3 Q 7 L C Z x d W 9 0 O + e 0 s O W I h u W Q j S Z x d W 9 0 O y w m c X V v d D v o s q D m i 4 X l j L r l i I Y m c X V v d D s s J n F 1 b 3 Q 7 5 p S v 5 Y e 6 6 L K g 5 o u F 6 K G M 5 4 K 6 6 a G N J n F 1 b 3 Q 7 L C Z x d W 9 0 O + W C t e S 4 u + O C s + O D v O O D i S Z x d W 9 0 O y w m c X V v d D v l g r X k u L v l k I 3 m v K L l r Z c m c X V v d D s s J n F 1 b 3 Q 7 5 Y K 1 5 L i 7 5 Z C N 4 4 K r 4 4 O K J n F 1 b 3 Q 7 L C Z x d W 9 0 O + W C t e S 4 u + W M u u W I h i Z x d W 9 0 O y w m c X V v d D v m k Z j o p o E m c X V v d D s s J n F 1 b 3 Q 7 5 5 m 6 6 K 2 w 5 L + C 4 4 K z 4 4 O 8 4 4 O J J n F 1 b 3 Q 7 L C Z x d W 9 0 O + W x g O i q s u O C s + O D v O O D i S Z x d W 9 0 O y w m c X V v d D v l t 6 X k u o v j g r P j g 7 z j g 4 k m c X V v d D s s J n F 1 b 3 Q 7 5 L q I 5 6 6 X 5 L q L 6 a C F 4 4 K z 4 4 O 8 4 4 O J J n F 1 b 3 Q 7 L C Z x d W 9 0 O + S 7 l e i o s + W M u u W I h u O C s + O D v O O D i S Z x d W 9 0 O y w m c X V v d D v l r p j l h a z p n I D l p Z H n t I T n q K 7 p o Z 7 j g r P j g 7 z j g 4 k m c X V v d D s s J n F 1 b 3 Q 7 6 K q y 5 6 i O 5 a + + 6 L G h 6 K G o 5 6 S 6 J n F 1 b 3 Q 7 L C Z x d W 9 0 O + W G h e i o s + e o r u W I p S Z x d W 9 0 O y w m c X V v d D v l h o X o q L P k u 7 b m l b A m c X V v d D s s J n F 1 b 3 Q 7 5 p u 0 5 q 2 j 4 4 O s 4 4 O Z 4 4 O r 5 Y y 6 5 Y i G 5 Z C N 5 6 e w J n F 1 b 3 Q 7 L C Z x d W 9 0 O + W b v e W 6 q + W C t e W L m e W 5 t O W 6 p i Z x d W 9 0 O y w m c X V v d D v l m 7 3 l u q v l g r X l i 5 n k u o v p o I X j g r P j g 7 z j g 4 k m c X V v d D s s J n F 1 b 3 Q 7 5 Z u 9 5 b q r 5 Y K 1 5 Y u Z 6 L K g 5 o u F 6 K G M 5 4 K 6 5 p W 0 5 5 C G 5 5 W q 5 Y + 3 J n F 1 b 3 Q 7 L C Z x d W 9 0 O + a Y j u e 0 s O e V q u W P t y Z x d W 9 0 O 1 0 i I C 8 + P E V u d H J 5 I F R 5 c G U 9 I k Z p b G x T d G F 0 d X M i I F Z h b H V l P S J z Q 2 9 t c G x l d G U i I C 8 + P E V u d H J 5 I F R 5 c G U 9 I l J l b G F 0 a W 9 u c 2 h p c E l u Z m 9 D b 2 5 0 Y W l u Z X I i I F Z h b H V l P S J z e y Z x d W 9 0 O 2 N v b H V t b k N v d W 5 0 J n F 1 b 3 Q 7 O j U z L C Z x d W 9 0 O 2 t l e U N v b H V t b k 5 h b W V z J n F 1 b 3 Q 7 O l t d L C Z x d W 9 0 O 3 F 1 Z X J 5 U m V s Y X R p b 2 5 z a G l w c y Z x d W 9 0 O z p b X S w m c X V v d D t j b 2 x 1 b W 5 J Z G V u d G l 0 a W V z J n F 1 b 3 Q 7 O l s m c X V v d D t T Z W N 0 a W 9 u M S / j g q L j g 4 D j g 6 D j g r n v v I j k v 5 3 l r Z j l h Y j v v I k v 5 a S J 5 p u 0 4 4 G V 4 4 K M 4 4 G f 5 Z 6 L L n t T b 3 V y Y 2 U u T m F t Z S w w f S Z x d W 9 0 O y w m c X V v d D t T Z W N 0 a W 9 u M S / j g q L j g 4 D j g 6 D j g r n v v I j k v 5 3 l r Z j l h Y j v v I k v 5 a S J 5 p u 0 4 4 G V 4 4 K M 4 4 G f 5 Z 6 L L n v l r p j n v b L j g r P j g 7 z j g 4 k s M X 0 m c X V v d D s s J n F 1 b 3 Q 7 U 2 V j d G l v b j E v 4 4 K i 4 4 O A 4 4 O g 4 4 K 5 7 7 y I 5 L + d 5 a 2 Y 5 Y W I 7 7 y J L + W k i e a b t O O B l e O C j O O B n + W e i y 5 7 5 L y a 6 K i I 5 b m 0 5 b q m L D J 9 J n F 1 b 3 Q 7 L C Z x d W 9 0 O 1 N l Y 3 R p b 2 4 x L + O C o u O D g O O D o O O C u e + 8 i O S / n e W t m O W F i O + 8 i S / l p I n m m 7 T j g Z X j g o z j g Z / l n o s u e + a U r + W H u u i y o O a L h e i h j O e C u u a V t O e Q h u e V q u W P t y w z f S Z x d W 9 0 O y w m c X V v d D t T Z W N 0 a W 9 u M S / j g q L j g 4 D j g 6 D j g r n v v I j k v 5 3 l r Z j l h Y j v v I k v 5 a S J 5 p u 0 4 4 G V 4 4 K M 4 4 G f 5 Z 6 L L n v l s a X m r b T n i r b m h Y s s N H 0 m c X V v d D s s J n F 1 b 3 Q 7 U 2 V j d G l v b j E v 4 4 K i 4 4 O A 4 4 O g 4 4 K 5 7 7 y I 5 L + d 5 a 2 Y 5 Y W I 7 7 y J L + W k i e a b t O O B l e O C j O O B n + W e i y 5 7 5 Y 6 f 5 Z u g 5 Y W D 5 p W 0 5 5 C G 5 5 W q 5 Y + 3 L D V 9 J n F 1 b 3 Q 7 L C Z x d W 9 0 O 1 N l Y 3 R p b 2 4 x L + O C o u O D g O O D o O O C u e + 8 i O S / n e W t m O W F i O + 8 i S / l p I n m m 7 T j g Z X j g o z j g Z / l n o s u e + W O n + W b o O W F g + a U r + a J l e W b n u a V s C w 2 f S Z x d W 9 0 O y w m c X V v d D t T Z W N 0 a W 9 u M S / j g q L j g 4 D j g 6 D j g r n v v I j k v 5 3 l r Z j l h Y j v v I k v 5 a S J 5 p u 0 4 4 G V 4 4 K M 4 4 G f 5 Z 6 L L n v n m b r o r b D l u b T m n I j m l 6 U s N 3 0 m c X V v d D s s J n F 1 b 3 Q 7 U 2 V j d G l v b j E v 4 4 K i 4 4 O A 4 4 O g 4 4 K 5 7 7 y I 5 L + d 5 a 2 Y 5 Y W I 7 7 y J L + W k i e a b t O O B l e O C j O O B n + W e i y 5 7 6 L K g 5 o u F 5 6 K 6 6 K q N 5 b m 0 5 p y I 5 p e l L D h 9 J n F 1 b 3 Q 7 L C Z x d W 9 0 O 1 N l Y 3 R p b 2 4 x L + O C o u O D g O O D o O O C u e + 8 i O S / n e W t m O W F i O + 8 i S / l p I n m m 7 T j g Z X j g o z j g Z / l n o s u e + W F p e W K m + W 5 t O a c i O a X p S w 5 f S Z x d W 9 0 O y w m c X V v d D t T Z W N 0 a W 9 u M S / j g q L j g 4 D j g 6 D j g r n v v I j k v 5 3 l r Z j l h Y j v v I k v 5 a S J 5 p u 0 4 4 G V 4 4 K M 4 4 G f 5 Z 6 L L n v n t b H k u I D m i Y D n r q H j g r P j g 7 z j g 4 k s M T B 9 J n F 1 b 3 Q 7 L C Z x d W 9 0 O 1 N l Y 3 R p b 2 4 x L + O C o u O D g O O D o O O C u e + 8 i O S / n e W t m O W F i O + 8 i S / l p I n m m 7 T j g Z X j g o z j g Z / l n o s u e + e 1 s e S 4 g O S 8 m u i o i O O C s + O D v O O D i S w x M X 0 m c X V v d D s s J n F 1 b 3 Q 7 U 2 V j d G l v b j E v 4 4 K i 4 4 O A 4 4 O g 4 4 K 5 7 7 y I 5 L + d 5 a 2 Y 5 Y W I 7 7 y J L + W k i e a b t O O B l e O C j O O B n + W e i y 5 7 5 7 W x 5 L i A 5 Y u Y 5 a 6 a 4 4 K z 4 4 O 8 4 4 O J L D E y f S Z x d W 9 0 O y w m c X V v d D t T Z W N 0 a W 9 u M S / j g q L j g 4 D j g 6 D j g r n v v I j k v 5 3 l r Z j l h Y j v v I k v 5 a S J 5 p u 0 4 4 G V 4 4 K M 4 4 G f 5 Z 6 L L n v m r b P l h 7 r n t Y T n u Z T j g r P j g 7 z j g 4 k s M T N 9 J n F 1 b 3 Q 7 L C Z x d W 9 0 O 1 N l Y 3 R p b 2 4 x L + O C o u O D g O O D o O O C u e + 8 i O S / n e W t m O W F i O + 8 i S / l p I n m m 7 T j g Z X j g o z j g Z / l n o s u e + a t s + W H u u m g h e O C s + O D v O O D i S w x N H 0 m c X V v d D s s J n F 1 b 3 Q 7 U 2 V j d G l v b j E v 4 4 K i 4 4 O A 4 4 O g 4 4 K 5 7 7 y I 5 L + d 5 a 2 Y 5 Y W I 7 7 y J L + W k i e a b t O O B l e O C j O O B n + W e i y 5 7 5 q 2 z 5 Y e 6 5 5 u u 4 4 K z 4 4 O 8 4 4 O J L D E 1 f S Z x d W 9 0 O y w m c X V v d D t T Z W N 0 a W 9 u M S / j g q L j g 4 D j g 6 D j g r n v v I j k v 5 3 l r Z j l h Y j v v I k v 5 a S J 5 p u 0 4 4 G V 4 4 K M 4 4 G f 5 Z 6 L L n v m r b P l h 7 r n m 6 7 n t L D j g r P j g 7 z j g 4 k s M T Z 9 J n F 1 b 3 Q 7 L C Z x d W 9 0 O 1 N l Y 3 R p b 2 4 x L + O C o u O D g O O D o O O C u e + 8 i O S / n e W t m O W F i O + 8 i S / l p I n m m 7 T j g Z X j g o z j g Z / l n o s u e + i y o O a L h e W u m O W M u u W I h u O C s + O D v O O D i S w x N 3 0 m c X V v d D s s J n F 1 b 3 Q 7 U 2 V j d G l v b j E v 4 4 K i 4 4 O A 4 4 O g 4 4 K 5 7 7 y I 5 L + d 5 a 2 Y 5 Y W I 7 7 y J L + W k i e a b t O O B l e O C j O O B n + W e i y 5 7 5 7 S w 5 Y i G 7 7 y R 4 4 K z 4 4 O 8 4 4 O J L D E 4 f S Z x d W 9 0 O y w m c X V v d D t T Z W N 0 a W 9 u M S / j g q L j g 4 D j g 6 D j g r n v v I j k v 5 3 l r Z j l h Y j v v I k v 5 a S J 5 p u 0 4 4 G V 4 4 K M 4 4 G f 5 Z 6 L L n v n t L D l i I b v v J L j g r P j g 7 z j g 4 k s M T l 9 J n F 1 b 3 Q 7 L C Z x d W 9 0 O 1 N l Y 3 R p b 2 4 x L + O C o u O D g O O D o O O C u e + 8 i O S / n e W t m O W F i O + 8 i S / l p I n m m 7 T j g Z X j g o z j g Z / l n o s u e + e 0 s O W I h u + 8 k + O C s + O D v O O D i S w y M H 0 m c X V v d D s s J n F 1 b 3 Q 7 U 2 V j d G l v b j E v 4 4 K i 4 4 O A 4 4 O g 4 4 K 5 7 7 y I 5 L + d 5 a 2 Y 5 Y W I 7 7 y J L + W k i e a b t O O B l e O C j O O B n + W e i y 5 7 5 7 S w 5 Y i G 7 7 y U 4 4 K z 4 4 O 8 4 4 O J L D I x f S Z x d W 9 0 O y w m c X V v d D t T Z W N 0 a W 9 u M S / j g q L j g 4 D j g 6 D j g r n v v I j k v 5 3 l r Z j l h Y j v v I k v 5 a S J 5 p u 0 4 4 G V 4 4 K M 4 4 G f 5 Z 6 L L n v n t L D l i I b v v J X j g r P j g 7 z j g 4 k s M j J 9 J n F 1 b 3 Q 7 L C Z x d W 9 0 O 1 N l Y 3 R p b 2 4 x L + O C o u O D g O O D o O O C u e + 8 i O S / n e W t m O W F i O + 8 i S / l p I n m m 7 T j g Z X j g o z j g Z / l n o s u e + e 0 s O W I h u + 8 l u O C s + O D v O O D i S w y M 3 0 m c X V v d D s s J n F 1 b 3 Q 7 U 2 V j d G l v b j E v 4 4 K i 4 4 O A 4 4 O g 4 4 K 5 7 7 y I 5 L + d 5 a 2 Y 5 Y W I 7 7 y J L + W k i e a b t O O B l e O C j O O B n + W e i y 5 7 5 5 W l 5 6 e R 5 5 u u 4 4 K z 4 4 O 8 4 4 O J L D I 0 f S Z x d W 9 0 O y w m c X V v d D t T Z W N 0 a W 9 u M S / j g q L j g 4 D j g 6 D j g r n v v I j k v 5 3 l r Z j l h Y j v v I k v 5 a S J 5 p u 0 4 4 G V 4 4 K M 4 4 G f 5 Z 6 L L n v m i Y D n r q H l k I 0 s M j V 9 J n F 1 b 3 Q 7 L C Z x d W 9 0 O 1 N l Y 3 R p b 2 4 x L + O C o u O D g O O D o O O C u e + 8 i O S / n e W t m O W F i O + 8 i S / l p I n m m 7 T j g Z X j g o z j g Z / l n o s u e + S 8 m u i o i O W Q j e W P i O O B r + W L m O W u m u W Q j S w y N n 0 m c X V v d D s s J n F 1 b 3 Q 7 U 2 V j d G l v b j E v 4 4 K i 4 4 O A 4 4 O g 4 4 K 5 7 7 y I 5 L + d 5 a 2 Y 5 Y W I 7 7 y J L + W k i e a b t O O B l e O C j O O B n + W e i y 5 7 5 q 2 z 5 Y e 6 5 7 W E 5 7 m U 5 Z C N L D I 3 f S Z x d W 9 0 O y w m c X V v d D t T Z W N 0 a W 9 u M S / j g q L j g 4 D j g 6 D j g r n v v I j k v 5 3 l r Z j l h Y j v v I k v 5 a S J 5 p u 0 4 4 G V 4 4 K M 4 4 G f 5 Z 6 L L n v p o I X l k I 0 s M j h 9 J n F 1 b 3 Q 7 L C Z x d W 9 0 O 1 N l Y 3 R p b 2 4 x L + O C o u O D g O O D o O O C u e + 8 i O S / n e W t m O W F i O + 8 i S / l p I n m m 7 T j g Z X j g o z j g Z / l n o s u e + e b r u W Q j S w y O X 0 m c X V v d D s s J n F 1 b 3 Q 7 U 2 V j d G l v b j E v 4 4 K i 4 4 O A 4 4 O g 4 4 K 5 7 7 y I 5 L + d 5 a 2 Y 5 Y W I 7 7 y J L + W k i e a b t O O B l e O C j O O B n + W e i y 5 7 5 5 u u 4 4 G u 5 7 S w 5 Y i G 5 Z C N L D M w f S Z x d W 9 0 O y w m c X V v d D t T Z W N 0 a W 9 u M S / j g q L j g 4 D j g 6 D j g r n v v I j k v 5 3 l r Z j l h Y j v v I k v 5 a S J 5 p u 0 4 4 G V 4 4 K M 4 4 G f 5 Z 6 L L n v n t L D l i I b l k I 0 s M z F 9 J n F 1 b 3 Q 7 L C Z x d W 9 0 O 1 N l Y 3 R p b 2 4 x L + O C o u O D g O O D o O O C u e + 8 i O S / n e W t m O W F i O + 8 i S / l p I n m m 7 T j g Z X j g o z j g Z / l n o s u e + i y o O a L h e W M u u W I h i w z M n 0 m c X V v d D s s J n F 1 b 3 Q 7 U 2 V j d G l v b j E v 4 4 K i 4 4 O A 4 4 O g 4 4 K 5 7 7 y I 5 L + d 5 a 2 Y 5 Y W I 7 7 y J L + W k i e a b t O O B l e O C j O O B n + W e i y 5 7 5 p S v 5 Y e 6 6 L K g 5 o u F 6 K G M 5 4 K 6 6 a G N L D M z f S Z x d W 9 0 O y w m c X V v d D t T Z W N 0 a W 9 u M S / j g q L j g 4 D j g 6 D j g r n v v I j k v 5 3 l r Z j l h Y j v v I k v 5 a S J 5 p u 0 4 4 G V 4 4 K M 4 4 G f 5 Z 6 L L n v l g r X k u L v j g r P j g 7 z j g 4 k s M z R 9 J n F 1 b 3 Q 7 L C Z x d W 9 0 O 1 N l Y 3 R p b 2 4 x L + O C o u O D g O O D o O O C u e + 8 i O S / n e W t m O W F i O + 8 i S / l p I n m m 7 T j g Z X j g o z j g Z / l n o s u e + W C t e S 4 u + W Q j e a 8 o u W t l y w z N X 0 m c X V v d D s s J n F 1 b 3 Q 7 U 2 V j d G l v b j E v 4 4 K i 4 4 O A 4 4 O g 4 4 K 5 7 7 y I 5 L + d 5 a 2 Y 5 Y W I 7 7 y J L + W k i e a b t O O B l e O C j O O B n + W e i y 5 7 5 Y K 1 5 L i 7 5 Z C N 4 4 K r 4 4 O K L D M 2 f S Z x d W 9 0 O y w m c X V v d D t T Z W N 0 a W 9 u M S / j g q L j g 4 D j g 6 D j g r n v v I j k v 5 3 l r Z j l h Y j v v I k v 5 a S J 5 p u 0 4 4 G V 4 4 K M 4 4 G f 5 Z 6 L L n v l g r X k u L v l j L r l i I Y s M z d 9 J n F 1 b 3 Q 7 L C Z x d W 9 0 O 1 N l Y 3 R p b 2 4 x L + O C o u O D g O O D o O O C u e + 8 i O S / n e W t m O W F i O + 8 i S / l p I n m m 7 T j g Z X j g o z j g Z / l n o s u e + a R m O i m g S w z O H 0 m c X V v d D s s J n F 1 b 3 Q 7 U 2 V j d G l v b j E v 4 4 K i 4 4 O A 4 4 O g 4 4 K 5 7 7 y I 5 L + d 5 a 2 Y 5 Y W I 7 7 y J L + W k i e a b t O O B l e O C j O O B n + W e i y 5 7 5 5 m 6 6 K 2 w 5 L + C 4 4 K z 4 4 O 8 4 4 O J L D M 5 f S Z x d W 9 0 O y w m c X V v d D t T Z W N 0 a W 9 u M S / j g q L j g 4 D j g 6 D j g r n v v I j k v 5 3 l r Z j l h Y j v v I k v 5 a S J 5 p u 0 4 4 G V 4 4 K M 4 4 G f 5 Z 6 L L n v l s Y D o q r L j g r P j g 7 z j g 4 k s N D B 9 J n F 1 b 3 Q 7 L C Z x d W 9 0 O 1 N l Y 3 R p b 2 4 x L + O C o u O D g O O D o O O C u e + 8 i O S / n e W t m O W F i O + 8 i S / l p I n m m 7 T j g Z X j g o z j g Z / l n o s u e + W 3 p e S 6 i + O C s + O D v O O D i S w 0 M X 0 m c X V v d D s s J n F 1 b 3 Q 7 U 2 V j d G l v b j E v 4 4 K i 4 4 O A 4 4 O g 4 4 K 5 7 7 y I 5 L + d 5 a 2 Y 5 Y W I 7 7 y J L + W k i e a b t O O B l e O C j O O B n + W e i y 5 7 5 L q I 5 6 6 X 5 L q L 6 a C F 4 4 K z 4 4 O 8 4 4 O J L D Q y f S Z x d W 9 0 O y w m c X V v d D t T Z W N 0 a W 9 u M S / j g q L j g 4 D j g 6 D j g r n v v I j k v 5 3 l r Z j l h Y j v v I k v 5 a S J 5 p u 0 4 4 G V 4 4 K M 4 4 G f 5 Z 6 L L n v k u 5 X o q L P l j L r l i I b j g r P j g 7 z j g 4 k s N D N 9 J n F 1 b 3 Q 7 L C Z x d W 9 0 O 1 N l Y 3 R p b 2 4 x L + O C o u O D g O O D o O O C u e + 8 i O S / n e W t m O W F i O + 8 i S / l p I n m m 7 T j g Z X j g o z j g Z / l n o s u e + W u m O W F r O m c g O W l k e e 0 h O e o r u m h n u O C s + O D v O O D i S w 0 N H 0 m c X V v d D s s J n F 1 b 3 Q 7 U 2 V j d G l v b j E v 4 4 K i 4 4 O A 4 4 O g 4 4 K 5 7 7 y I 5 L + d 5 a 2 Y 5 Y W I 7 7 y J L + W k i e a b t O O B l e O C j O O B n + W e i y 5 7 6 K q y 5 6 i O 5 a + + 6 L G h 6 K G o 5 6 S 6 L D Q 1 f S Z x d W 9 0 O y w m c X V v d D t T Z W N 0 a W 9 u M S / j g q L j g 4 D j g 6 D j g r n v v I j k v 5 3 l r Z j l h Y j v v I k v 5 a S J 5 p u 0 4 4 G V 4 4 K M 4 4 G f 5 Z 6 L L n v l h o X o q L P n q K 7 l i K U s N D Z 9 J n F 1 b 3 Q 7 L C Z x d W 9 0 O 1 N l Y 3 R p b 2 4 x L + O C o u O D g O O D o O O C u e + 8 i O S / n e W t m O W F i O + 8 i S / l p I n m m 7 T j g Z X j g o z j g Z / l n o s u e + W G h e i o s + S 7 t u a V s C w 0 N 3 0 m c X V v d D s s J n F 1 b 3 Q 7 U 2 V j d G l v b j E v 4 4 K i 4 4 O A 4 4 O g 4 4 K 5 7 7 y I 5 L + d 5 a 2 Y 5 Y W I 7 7 y J L + W k i e a b t O O B l e O C j O O B n + W e i y 5 7 5 p u 0 5 q 2 j 4 4 O s 4 4 O Z 4 4 O r 5 Y y 6 5 Y i G 5 Z C N 5 6 e w L D Q 4 f S Z x d W 9 0 O y w m c X V v d D t T Z W N 0 a W 9 u M S / j g q L j g 4 D j g 6 D j g r n v v I j k v 5 3 l r Z j l h Y j v v I k v 5 a S J 5 p u 0 4 4 G V 4 4 K M 4 4 G f 5 Z 6 L L n v l m 7 3 l u q v l g r X l i 5 n l u b T l u q Y s N D l 9 J n F 1 b 3 Q 7 L C Z x d W 9 0 O 1 N l Y 3 R p b 2 4 x L + O C o u O D g O O D o O O C u e + 8 i O S / n e W t m O W F i O + 8 i S / l p I n m m 7 T j g Z X j g o z j g Z / l n o s u e + W b v e W 6 q + W C t e W L m e S 6 i + m g h e O C s + O D v O O D i S w 1 M H 0 m c X V v d D s s J n F 1 b 3 Q 7 U 2 V j d G l v b j E v 4 4 K i 4 4 O A 4 4 O g 4 4 K 5 7 7 y I 5 L + d 5 a 2 Y 5 Y W I 7 7 y J L + W k i e a b t O O B l e O C j O O B n + W e i y 5 7 5 Z u 9 5 b q r 5 Y K 1 5 Y u Z 6 L K g 5 o u F 6 K G M 5 4 K 6 5 p W 0 5 5 C G 5 5 W q 5 Y + 3 L D U x f S Z x d W 9 0 O y w m c X V v d D t T Z W N 0 a W 9 u M S / j g q L j g 4 D j g 6 D j g r n v v I j k v 5 3 l r Z j l h Y j v v I k v 5 a S J 5 p u 0 4 4 G V 4 4 K M 4 4 G f 5 Z 6 L L n v m m I 7 n t L D n l a r l j 7 c s N T J 9 J n F 1 b 3 Q 7 X S w m c X V v d D t D b 2 x 1 b W 5 D b 3 V u d C Z x d W 9 0 O z o 1 M y w m c X V v d D t L Z X l D b 2 x 1 b W 5 O Y W 1 l c y Z x d W 9 0 O z p b X S w m c X V v d D t D b 2 x 1 b W 5 J Z G V u d G l 0 a W V z J n F 1 b 3 Q 7 O l s m c X V v d D t T Z W N 0 a W 9 u M S / j g q L j g 4 D j g 6 D j g r n v v I j k v 5 3 l r Z j l h Y j v v I k v 5 a S J 5 p u 0 4 4 G V 4 4 K M 4 4 G f 5 Z 6 L L n t T b 3 V y Y 2 U u T m F t Z S w w f S Z x d W 9 0 O y w m c X V v d D t T Z W N 0 a W 9 u M S / j g q L j g 4 D j g 6 D j g r n v v I j k v 5 3 l r Z j l h Y j v v I k v 5 a S J 5 p u 0 4 4 G V 4 4 K M 4 4 G f 5 Z 6 L L n v l r p j n v b L j g r P j g 7 z j g 4 k s M X 0 m c X V v d D s s J n F 1 b 3 Q 7 U 2 V j d G l v b j E v 4 4 K i 4 4 O A 4 4 O g 4 4 K 5 7 7 y I 5 L + d 5 a 2 Y 5 Y W I 7 7 y J L + W k i e a b t O O B l e O C j O O B n + W e i y 5 7 5 L y a 6 K i I 5 b m 0 5 b q m L D J 9 J n F 1 b 3 Q 7 L C Z x d W 9 0 O 1 N l Y 3 R p b 2 4 x L + O C o u O D g O O D o O O C u e + 8 i O S / n e W t m O W F i O + 8 i S / l p I n m m 7 T j g Z X j g o z j g Z / l n o s u e + a U r + W H u u i y o O a L h e i h j O e C u u a V t O e Q h u e V q u W P t y w z f S Z x d W 9 0 O y w m c X V v d D t T Z W N 0 a W 9 u M S / j g q L j g 4 D j g 6 D j g r n v v I j k v 5 3 l r Z j l h Y j v v I k v 5 a S J 5 p u 0 4 4 G V 4 4 K M 4 4 G f 5 Z 6 L L n v l s a X m r b T n i r b m h Y s s N H 0 m c X V v d D s s J n F 1 b 3 Q 7 U 2 V j d G l v b j E v 4 4 K i 4 4 O A 4 4 O g 4 4 K 5 7 7 y I 5 L + d 5 a 2 Y 5 Y W I 7 7 y J L + W k i e a b t O O B l e O C j O O B n + W e i y 5 7 5 Y 6 f 5 Z u g 5 Y W D 5 p W 0 5 5 C G 5 5 W q 5 Y + 3 L D V 9 J n F 1 b 3 Q 7 L C Z x d W 9 0 O 1 N l Y 3 R p b 2 4 x L + O C o u O D g O O D o O O C u e + 8 i O S / n e W t m O W F i O + 8 i S / l p I n m m 7 T j g Z X j g o z j g Z / l n o s u e + W O n + W b o O W F g + a U r + a J l e W b n u a V s C w 2 f S Z x d W 9 0 O y w m c X V v d D t T Z W N 0 a W 9 u M S / j g q L j g 4 D j g 6 D j g r n v v I j k v 5 3 l r Z j l h Y j v v I k v 5 a S J 5 p u 0 4 4 G V 4 4 K M 4 4 G f 5 Z 6 L L n v n m b r o r b D l u b T m n I j m l 6 U s N 3 0 m c X V v d D s s J n F 1 b 3 Q 7 U 2 V j d G l v b j E v 4 4 K i 4 4 O A 4 4 O g 4 4 K 5 7 7 y I 5 L + d 5 a 2 Y 5 Y W I 7 7 y J L + W k i e a b t O O B l e O C j O O B n + W e i y 5 7 6 L K g 5 o u F 5 6 K 6 6 K q N 5 b m 0 5 p y I 5 p e l L D h 9 J n F 1 b 3 Q 7 L C Z x d W 9 0 O 1 N l Y 3 R p b 2 4 x L + O C o u O D g O O D o O O C u e + 8 i O S / n e W t m O W F i O + 8 i S / l p I n m m 7 T j g Z X j g o z j g Z / l n o s u e + W F p e W K m + W 5 t O a c i O a X p S w 5 f S Z x d W 9 0 O y w m c X V v d D t T Z W N 0 a W 9 u M S / j g q L j g 4 D j g 6 D j g r n v v I j k v 5 3 l r Z j l h Y j v v I k v 5 a S J 5 p u 0 4 4 G V 4 4 K M 4 4 G f 5 Z 6 L L n v n t b H k u I D m i Y D n r q H j g r P j g 7 z j g 4 k s M T B 9 J n F 1 b 3 Q 7 L C Z x d W 9 0 O 1 N l Y 3 R p b 2 4 x L + O C o u O D g O O D o O O C u e + 8 i O S / n e W t m O W F i O + 8 i S / l p I n m m 7 T j g Z X j g o z j g Z / l n o s u e + e 1 s e S 4 g O S 8 m u i o i O O C s + O D v O O D i S w x M X 0 m c X V v d D s s J n F 1 b 3 Q 7 U 2 V j d G l v b j E v 4 4 K i 4 4 O A 4 4 O g 4 4 K 5 7 7 y I 5 L + d 5 a 2 Y 5 Y W I 7 7 y J L + W k i e a b t O O B l e O C j O O B n + W e i y 5 7 5 7 W x 5 L i A 5 Y u Y 5 a 6 a 4 4 K z 4 4 O 8 4 4 O J L D E y f S Z x d W 9 0 O y w m c X V v d D t T Z W N 0 a W 9 u M S / j g q L j g 4 D j g 6 D j g r n v v I j k v 5 3 l r Z j l h Y j v v I k v 5 a S J 5 p u 0 4 4 G V 4 4 K M 4 4 G f 5 Z 6 L L n v m r b P l h 7 r n t Y T n u Z T j g r P j g 7 z j g 4 k s M T N 9 J n F 1 b 3 Q 7 L C Z x d W 9 0 O 1 N l Y 3 R p b 2 4 x L + O C o u O D g O O D o O O C u e + 8 i O S / n e W t m O W F i O + 8 i S / l p I n m m 7 T j g Z X j g o z j g Z / l n o s u e + a t s + W H u u m g h e O C s + O D v O O D i S w x N H 0 m c X V v d D s s J n F 1 b 3 Q 7 U 2 V j d G l v b j E v 4 4 K i 4 4 O A 4 4 O g 4 4 K 5 7 7 y I 5 L + d 5 a 2 Y 5 Y W I 7 7 y J L + W k i e a b t O O B l e O C j O O B n + W e i y 5 7 5 q 2 z 5 Y e 6 5 5 u u 4 4 K z 4 4 O 8 4 4 O J L D E 1 f S Z x d W 9 0 O y w m c X V v d D t T Z W N 0 a W 9 u M S / j g q L j g 4 D j g 6 D j g r n v v I j k v 5 3 l r Z j l h Y j v v I k v 5 a S J 5 p u 0 4 4 G V 4 4 K M 4 4 G f 5 Z 6 L L n v m r b P l h 7 r n m 6 7 n t L D j g r P j g 7 z j g 4 k s M T Z 9 J n F 1 b 3 Q 7 L C Z x d W 9 0 O 1 N l Y 3 R p b 2 4 x L + O C o u O D g O O D o O O C u e + 8 i O S / n e W t m O W F i O + 8 i S / l p I n m m 7 T j g Z X j g o z j g Z / l n o s u e + i y o O a L h e W u m O W M u u W I h u O C s + O D v O O D i S w x N 3 0 m c X V v d D s s J n F 1 b 3 Q 7 U 2 V j d G l v b j E v 4 4 K i 4 4 O A 4 4 O g 4 4 K 5 7 7 y I 5 L + d 5 a 2 Y 5 Y W I 7 7 y J L + W k i e a b t O O B l e O C j O O B n + W e i y 5 7 5 7 S w 5 Y i G 7 7 y R 4 4 K z 4 4 O 8 4 4 O J L D E 4 f S Z x d W 9 0 O y w m c X V v d D t T Z W N 0 a W 9 u M S / j g q L j g 4 D j g 6 D j g r n v v I j k v 5 3 l r Z j l h Y j v v I k v 5 a S J 5 p u 0 4 4 G V 4 4 K M 4 4 G f 5 Z 6 L L n v n t L D l i I b v v J L j g r P j g 7 z j g 4 k s M T l 9 J n F 1 b 3 Q 7 L C Z x d W 9 0 O 1 N l Y 3 R p b 2 4 x L + O C o u O D g O O D o O O C u e + 8 i O S / n e W t m O W F i O + 8 i S / l p I n m m 7 T j g Z X j g o z j g Z / l n o s u e + e 0 s O W I h u + 8 k + O C s + O D v O O D i S w y M H 0 m c X V v d D s s J n F 1 b 3 Q 7 U 2 V j d G l v b j E v 4 4 K i 4 4 O A 4 4 O g 4 4 K 5 7 7 y I 5 L + d 5 a 2 Y 5 Y W I 7 7 y J L + W k i e a b t O O B l e O C j O O B n + W e i y 5 7 5 7 S w 5 Y i G 7 7 y U 4 4 K z 4 4 O 8 4 4 O J L D I x f S Z x d W 9 0 O y w m c X V v d D t T Z W N 0 a W 9 u M S / j g q L j g 4 D j g 6 D j g r n v v I j k v 5 3 l r Z j l h Y j v v I k v 5 a S J 5 p u 0 4 4 G V 4 4 K M 4 4 G f 5 Z 6 L L n v n t L D l i I b v v J X j g r P j g 7 z j g 4 k s M j J 9 J n F 1 b 3 Q 7 L C Z x d W 9 0 O 1 N l Y 3 R p b 2 4 x L + O C o u O D g O O D o O O C u e + 8 i O S / n e W t m O W F i O + 8 i S / l p I n m m 7 T j g Z X j g o z j g Z / l n o s u e + e 0 s O W I h u + 8 l u O C s + O D v O O D i S w y M 3 0 m c X V v d D s s J n F 1 b 3 Q 7 U 2 V j d G l v b j E v 4 4 K i 4 4 O A 4 4 O g 4 4 K 5 7 7 y I 5 L + d 5 a 2 Y 5 Y W I 7 7 y J L + W k i e a b t O O B l e O C j O O B n + W e i y 5 7 5 5 W l 5 6 e R 5 5 u u 4 4 K z 4 4 O 8 4 4 O J L D I 0 f S Z x d W 9 0 O y w m c X V v d D t T Z W N 0 a W 9 u M S / j g q L j g 4 D j g 6 D j g r n v v I j k v 5 3 l r Z j l h Y j v v I k v 5 a S J 5 p u 0 4 4 G V 4 4 K M 4 4 G f 5 Z 6 L L n v m i Y D n r q H l k I 0 s M j V 9 J n F 1 b 3 Q 7 L C Z x d W 9 0 O 1 N l Y 3 R p b 2 4 x L + O C o u O D g O O D o O O C u e + 8 i O S / n e W t m O W F i O + 8 i S / l p I n m m 7 T j g Z X j g o z j g Z / l n o s u e + S 8 m u i o i O W Q j e W P i O O B r + W L m O W u m u W Q j S w y N n 0 m c X V v d D s s J n F 1 b 3 Q 7 U 2 V j d G l v b j E v 4 4 K i 4 4 O A 4 4 O g 4 4 K 5 7 7 y I 5 L + d 5 a 2 Y 5 Y W I 7 7 y J L + W k i e a b t O O B l e O C j O O B n + W e i y 5 7 5 q 2 z 5 Y e 6 5 7 W E 5 7 m U 5 Z C N L D I 3 f S Z x d W 9 0 O y w m c X V v d D t T Z W N 0 a W 9 u M S / j g q L j g 4 D j g 6 D j g r n v v I j k v 5 3 l r Z j l h Y j v v I k v 5 a S J 5 p u 0 4 4 G V 4 4 K M 4 4 G f 5 Z 6 L L n v p o I X l k I 0 s M j h 9 J n F 1 b 3 Q 7 L C Z x d W 9 0 O 1 N l Y 3 R p b 2 4 x L + O C o u O D g O O D o O O C u e + 8 i O S / n e W t m O W F i O + 8 i S / l p I n m m 7 T j g Z X j g o z j g Z / l n o s u e + e b r u W Q j S w y O X 0 m c X V v d D s s J n F 1 b 3 Q 7 U 2 V j d G l v b j E v 4 4 K i 4 4 O A 4 4 O g 4 4 K 5 7 7 y I 5 L + d 5 a 2 Y 5 Y W I 7 7 y J L + W k i e a b t O O B l e O C j O O B n + W e i y 5 7 5 5 u u 4 4 G u 5 7 S w 5 Y i G 5 Z C N L D M w f S Z x d W 9 0 O y w m c X V v d D t T Z W N 0 a W 9 u M S / j g q L j g 4 D j g 6 D j g r n v v I j k v 5 3 l r Z j l h Y j v v I k v 5 a S J 5 p u 0 4 4 G V 4 4 K M 4 4 G f 5 Z 6 L L n v n t L D l i I b l k I 0 s M z F 9 J n F 1 b 3 Q 7 L C Z x d W 9 0 O 1 N l Y 3 R p b 2 4 x L + O C o u O D g O O D o O O C u e + 8 i O S / n e W t m O W F i O + 8 i S / l p I n m m 7 T j g Z X j g o z j g Z / l n o s u e + i y o O a L h e W M u u W I h i w z M n 0 m c X V v d D s s J n F 1 b 3 Q 7 U 2 V j d G l v b j E v 4 4 K i 4 4 O A 4 4 O g 4 4 K 5 7 7 y I 5 L + d 5 a 2 Y 5 Y W I 7 7 y J L + W k i e a b t O O B l e O C j O O B n + W e i y 5 7 5 p S v 5 Y e 6 6 L K g 5 o u F 6 K G M 5 4 K 6 6 a G N L D M z f S Z x d W 9 0 O y w m c X V v d D t T Z W N 0 a W 9 u M S / j g q L j g 4 D j g 6 D j g r n v v I j k v 5 3 l r Z j l h Y j v v I k v 5 a S J 5 p u 0 4 4 G V 4 4 K M 4 4 G f 5 Z 6 L L n v l g r X k u L v j g r P j g 7 z j g 4 k s M z R 9 J n F 1 b 3 Q 7 L C Z x d W 9 0 O 1 N l Y 3 R p b 2 4 x L + O C o u O D g O O D o O O C u e + 8 i O S / n e W t m O W F i O + 8 i S / l p I n m m 7 T j g Z X j g o z j g Z / l n o s u e + W C t e S 4 u + W Q j e a 8 o u W t l y w z N X 0 m c X V v d D s s J n F 1 b 3 Q 7 U 2 V j d G l v b j E v 4 4 K i 4 4 O A 4 4 O g 4 4 K 5 7 7 y I 5 L + d 5 a 2 Y 5 Y W I 7 7 y J L + W k i e a b t O O B l e O C j O O B n + W e i y 5 7 5 Y K 1 5 L i 7 5 Z C N 4 4 K r 4 4 O K L D M 2 f S Z x d W 9 0 O y w m c X V v d D t T Z W N 0 a W 9 u M S / j g q L j g 4 D j g 6 D j g r n v v I j k v 5 3 l r Z j l h Y j v v I k v 5 a S J 5 p u 0 4 4 G V 4 4 K M 4 4 G f 5 Z 6 L L n v l g r X k u L v l j L r l i I Y s M z d 9 J n F 1 b 3 Q 7 L C Z x d W 9 0 O 1 N l Y 3 R p b 2 4 x L + O C o u O D g O O D o O O C u e + 8 i O S / n e W t m O W F i O + 8 i S / l p I n m m 7 T j g Z X j g o z j g Z / l n o s u e + a R m O i m g S w z O H 0 m c X V v d D s s J n F 1 b 3 Q 7 U 2 V j d G l v b j E v 4 4 K i 4 4 O A 4 4 O g 4 4 K 5 7 7 y I 5 L + d 5 a 2 Y 5 Y W I 7 7 y J L + W k i e a b t O O B l e O C j O O B n + W e i y 5 7 5 5 m 6 6 K 2 w 5 L + C 4 4 K z 4 4 O 8 4 4 O J L D M 5 f S Z x d W 9 0 O y w m c X V v d D t T Z W N 0 a W 9 u M S / j g q L j g 4 D j g 6 D j g r n v v I j k v 5 3 l r Z j l h Y j v v I k v 5 a S J 5 p u 0 4 4 G V 4 4 K M 4 4 G f 5 Z 6 L L n v l s Y D o q r L j g r P j g 7 z j g 4 k s N D B 9 J n F 1 b 3 Q 7 L C Z x d W 9 0 O 1 N l Y 3 R p b 2 4 x L + O C o u O D g O O D o O O C u e + 8 i O S / n e W t m O W F i O + 8 i S / l p I n m m 7 T j g Z X j g o z j g Z / l n o s u e + W 3 p e S 6 i + O C s + O D v O O D i S w 0 M X 0 m c X V v d D s s J n F 1 b 3 Q 7 U 2 V j d G l v b j E v 4 4 K i 4 4 O A 4 4 O g 4 4 K 5 7 7 y I 5 L + d 5 a 2 Y 5 Y W I 7 7 y J L + W k i e a b t O O B l e O C j O O B n + W e i y 5 7 5 L q I 5 6 6 X 5 L q L 6 a C F 4 4 K z 4 4 O 8 4 4 O J L D Q y f S Z x d W 9 0 O y w m c X V v d D t T Z W N 0 a W 9 u M S / j g q L j g 4 D j g 6 D j g r n v v I j k v 5 3 l r Z j l h Y j v v I k v 5 a S J 5 p u 0 4 4 G V 4 4 K M 4 4 G f 5 Z 6 L L n v k u 5 X o q L P l j L r l i I b j g r P j g 7 z j g 4 k s N D N 9 J n F 1 b 3 Q 7 L C Z x d W 9 0 O 1 N l Y 3 R p b 2 4 x L + O C o u O D g O O D o O O C u e + 8 i O S / n e W t m O W F i O + 8 i S / l p I n m m 7 T j g Z X j g o z j g Z / l n o s u e + W u m O W F r O m c g O W l k e e 0 h O e o r u m h n u O C s + O D v O O D i S w 0 N H 0 m c X V v d D s s J n F 1 b 3 Q 7 U 2 V j d G l v b j E v 4 4 K i 4 4 O A 4 4 O g 4 4 K 5 7 7 y I 5 L + d 5 a 2 Y 5 Y W I 7 7 y J L + W k i e a b t O O B l e O C j O O B n + W e i y 5 7 6 K q y 5 6 i O 5 a + + 6 L G h 6 K G o 5 6 S 6 L D Q 1 f S Z x d W 9 0 O y w m c X V v d D t T Z W N 0 a W 9 u M S / j g q L j g 4 D j g 6 D j g r n v v I j k v 5 3 l r Z j l h Y j v v I k v 5 a S J 5 p u 0 4 4 G V 4 4 K M 4 4 G f 5 Z 6 L L n v l h o X o q L P n q K 7 l i K U s N D Z 9 J n F 1 b 3 Q 7 L C Z x d W 9 0 O 1 N l Y 3 R p b 2 4 x L + O C o u O D g O O D o O O C u e + 8 i O S / n e W t m O W F i O + 8 i S / l p I n m m 7 T j g Z X j g o z j g Z / l n o s u e + W G h e i o s + S 7 t u a V s C w 0 N 3 0 m c X V v d D s s J n F 1 b 3 Q 7 U 2 V j d G l v b j E v 4 4 K i 4 4 O A 4 4 O g 4 4 K 5 7 7 y I 5 L + d 5 a 2 Y 5 Y W I 7 7 y J L + W k i e a b t O O B l e O C j O O B n + W e i y 5 7 5 p u 0 5 q 2 j 4 4 O s 4 4 O Z 4 4 O r 5 Y y 6 5 Y i G 5 Z C N 5 6 e w L D Q 4 f S Z x d W 9 0 O y w m c X V v d D t T Z W N 0 a W 9 u M S / j g q L j g 4 D j g 6 D j g r n v v I j k v 5 3 l r Z j l h Y j v v I k v 5 a S J 5 p u 0 4 4 G V 4 4 K M 4 4 G f 5 Z 6 L L n v l m 7 3 l u q v l g r X l i 5 n l u b T l u q Y s N D l 9 J n F 1 b 3 Q 7 L C Z x d W 9 0 O 1 N l Y 3 R p b 2 4 x L + O C o u O D g O O D o O O C u e + 8 i O S / n e W t m O W F i O + 8 i S / l p I n m m 7 T j g Z X j g o z j g Z / l n o s u e + W b v e W 6 q + W C t e W L m e S 6 i + m g h e O C s + O D v O O D i S w 1 M H 0 m c X V v d D s s J n F 1 b 3 Q 7 U 2 V j d G l v b j E v 4 4 K i 4 4 O A 4 4 O g 4 4 K 5 7 7 y I 5 L + d 5 a 2 Y 5 Y W I 7 7 y J L + W k i e a b t O O B l e O C j O O B n + W e i y 5 7 5 Z u 9 5 b q r 5 Y K 1 5 Y u Z 6 L K g 5 o u F 6 K G M 5 4 K 6 5 p W 0 5 5 C G 5 5 W q 5 Y + 3 L D U x f S Z x d W 9 0 O y w m c X V v d D t T Z W N 0 a W 9 u M S / j g q L j g 4 D j g 6 D j g r n v v I j k v 5 3 l r Z j l h Y j v v I k v 5 a S J 5 p u 0 4 4 G V 4 4 K M 4 4 G f 5 Z 6 L L n v m m I 7 n t L D n l a r l j 7 c s N T J 9 J n F 1 b 3 Q 7 X S w m c X V v d D t S Z W x h d G l v b n N o a X B J b m Z v J n F 1 b 3 Q 7 O l t d f S I g L z 4 8 L 1 N 0 Y W J s Z U V u d H J p Z X M + P C 9 J d G V t P j x J d G V t P j x J d G V t T G 9 j Y X R p b 2 4 + P E l 0 Z W 1 U e X B l P k Z v c m 1 1 b G E 8 L 0 l 0 Z W 1 U e X B l P j x J d G V t U G F 0 a D 5 T Z W N 0 a W 9 u M S 8 l R T M l O D I l Q T I l R T M l O D M l O D A l R T M l O D M l Q T A l R T M l O D I l Q j k l R U Y l Q k M l O D g l R T Q l Q k Y l O U Q l R T U l Q U Q l O T g l R T U l O D U l O D g l R U Y l Q k M l O D k v J U U z J T g y J U J E J U U z J T g z J U J D J U U z J T g y J U I 5 P C 9 J d G V t U G F 0 a D 4 8 L 0 l 0 Z W 1 M b 2 N h d G l v b j 4 8 U 3 R h Y m x l R W 5 0 c m l l c y A v P j w v S X R l b T 4 8 S X R l b T 4 8 S X R l b U x v Y 2 F 0 a W 9 u P j x J d G V t V H l w Z T 5 G b 3 J t d W x h P C 9 J d G V t V H l w Z T 4 8 S X R l b V B h d G g + U 2 V j d G l v b j E v J U U z J T g y J U I 1 J U U z J T g z J U I z J U U z J T g z J T k 3 J U U z J T g z J U F C J T I w J U U z J T g z J T k 1 J U U z J T g y J U E x J U U z J T g y J U E 0 J U U z J T g z J U F C P C 9 J d G V t U G F 0 a D 4 8 L 0 l 0 Z W 1 M b 2 N h d G l v b j 4 8 U 3 R h Y m x l R W 5 0 c m l l c z 4 8 R W 5 0 c n k g V H l w Z T 0 i S X N Q c m l 2 Y X R l I i B W Y W x 1 Z T 0 i b D A i I C 8 + P E V u d H J 5 I F R 5 c G U 9 I k x v Y W R l Z F R v Q W 5 h b H l z a X N T Z X J 2 a W N l c y I g V m F s d W U 9 I m w w I i A v P j x F b n R y e S B U e X B l P S J G a W x s U 3 R h d H V z I i B W Y W x 1 Z T 0 i c 0 N v b X B s Z X R l I i A v P j x F b n R y e S B U e X B l P S J G a W x s T G F z d F V w Z G F 0 Z W Q i I F Z h b H V l P S J k M j A y M C 0 w N y 0 y O V Q x N D o y M T o x O S 4 z N T A 1 N T k x W i I g L z 4 8 R W 5 0 c n k g V H l w Z T 0 i R m l s b E V y c m 9 y Q 2 9 k Z S I g V m F s d W U 9 I n N V b m t u b 3 d u I i A v P j x F b n R y e S B U e X B l P S J B Z G R l Z F R v R G F 0 Y U 1 v Z G V s I i B W Y W x 1 Z T 0 i b D A i I C 8 + P E V u d H J 5 I F R 5 c G U 9 I k x v Y W R U b 1 J l c G 9 y d E R p c 2 F i b G V k I i B W Y W x 1 Z T 0 i b D E i I C 8 + P E V u d H J 5 I F R 5 c G U 9 I l F 1 Z X J 5 R 3 J v d X B J R C I g V m F s d W U 9 I n N i N j k 2 Z T J j M y 1 j M D J k L T Q w Z D M t Y j Q x Z C 1 l M D N m M z I 3 M D Q 2 Y z I i I C 8 + P E V u d H J 5 I F R 5 c G U 9 I k 5 h b W V V c G R h d G V k Q W Z 0 Z X J G a W x s I i B W Y W x 1 Z T 0 i b D E i I C 8 + P E V u d H J 5 I F R 5 c G U 9 I l J l c 3 V s d F R 5 c G U i I F Z h b H V l P S J z Q m l u Y X J 5 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C 9 T d G F i b G V F b n R y a W V z P j w v S X R l b T 4 8 S X R l b T 4 8 S X R l b U x v Y 2 F 0 a W 9 u P j x J d G V t V H l w Z T 5 G b 3 J t d W x h P C 9 J d G V t V H l w Z T 4 8 S X R l b V B h d G g + U 2 V j d G l v b j E v J U U z J T g y J U I 1 J U U z J T g z J U I z J U U z J T g z J T k 3 J U U z J T g z J U F C J T I w J U U z J T g z J T k 1 J U U z J T g y J U E x J U U z J T g y J U E 0 J U U z J T g z J U F C L y V F M y U 4 M i V C R C V F M y U 4 M y V C Q y V F M y U 4 M i V C O T w v S X R l b V B h d G g + P C 9 J d G V t T G 9 j Y X R p b 2 4 + P F N 0 Y W J s Z U V u d H J p Z X M g L z 4 8 L 0 l 0 Z W 0 + P E l 0 Z W 0 + P E l 0 Z W 1 M b 2 N h d G l v b j 4 8 S X R l b V R 5 c G U + R m 9 y b X V s Y T w v S X R l b V R 5 c G U + P E l 0 Z W 1 Q Y X R o P l N l Y 3 R p b 2 4 x L y V F M y U 4 M i V C N S V F M y U 4 M y V C M y V F M y U 4 M y U 5 N y V F M y U 4 M y V B Q i U y M C V F M y U 4 M y U 5 N S V F M y U 4 M i V B M S V F M y U 4 M i V B N C V F M y U 4 M y V B Q i 8 l R T M l O D M l O E E l R T M l O D M l O T M l R T M l O D I l Q j I l R T M l O D M l Q k M l R T M l O D I l Q j c l R T M l O D M l Q T c l R T M l O D M l Q j M x P C 9 J d G V t U G F 0 a D 4 8 L 0 l 0 Z W 1 M b 2 N h d G l v b j 4 8 U 3 R h Y m x l R W 5 0 c m l l c y A v P j w v S X R l b T 4 8 S X R l b T 4 8 S X R l b U x v Y 2 F 0 a W 9 u P j x J d G V t V H l w Z T 5 G b 3 J t d W x h P C 9 J d G V t V H l w Z T 4 8 S X R l b V B h d G g + U 2 V j d G l v b j E v J U U z J T g y J U I 1 J U U z J T g z J U I z J U U z J T g z J T k 3 J U U z J T g z J U F C J T I w J U U z J T g z J T k 1 J U U z J T g y J U E x J U U z J T g y J U E 0 J U U z J T g z J U F C J T I w J U U z J T g z J T k x J U U z J T g z J U E 5 J U U z J T g z J U E x J U U z J T g z J U J D J U U z J T g y J U J G J U U z J T g z J U J D M T w v S X R l b V B h d G g + P C 9 J d G V t T G 9 j Y X R p b 2 4 + P F N 0 Y W J s Z U V u d H J p Z X M + P E V u d H J 5 I F R 5 c G U 9 I k l z U H J p d m F 0 Z S I g V m F s d W U 9 I m w w I i A v P j x F b n R y e S B U e X B l P S J M b 2 F k V G 9 S Z X B v c n R E a X N h Y m x l Z C I g V m F s d W U 9 I m w x I i A v P j x F b n R y e S B U e X B l P S J R d W V y e U d y b 3 V w S U Q i I F Z h b H V l P S J z Y j Y 5 N m U y Y z M t Y z A y Z C 0 0 M G Q z L W I 0 M W Q t Z T A z Z j M y N z A 0 N m M y I i A v P j x F b n R y e S B U e X B l P S J S Z X N 1 b H R U e X B l I i B W Y W x 1 Z T 0 i c 0 J p b m F y e S I g L z 4 8 R W 5 0 c n k g V H l w Z T 0 i Q n V m Z m V y T m V 4 d F J l Z n J l c 2 g i I F Z h b H V l P S J s M S 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B Z G R l Z F R v R G F 0 Y U 1 v Z G V s I i B W Y W x 1 Z T 0 i b D A i I C 8 + P E V u d H J 5 I F R 5 c G U 9 I k Z p b G x F c n J v c k N v Z G U i I F Z h b H V l P S J z V W 5 r b m 9 3 b i I g L z 4 8 R W 5 0 c n k g V H l w Z T 0 i R m l s b E x h c 3 R V c G R h d G V k I i B W Y W x 1 Z T 0 i Z D I w M j A t M D c t M j l U M T Q 6 M j E 6 M T k u M z k 3 N D Q w M V o i I C 8 + P E V u d H J 5 I F R 5 c G U 9 I k Z p b G x T d G F 0 d X M i I F Z h b H V l P S J z Q 2 9 t c G x l d G U i I C 8 + P C 9 T d G F i b G V F b n R y a W V z P j w v S X R l b T 4 8 S X R l b T 4 8 S X R l b U x v Y 2 F 0 a W 9 u P j x J d G V t V H l w Z T 5 G b 3 J t d W x h P C 9 J d G V t V H l w Z T 4 8 S X R l b V B h d G g + U 2 V j d G l v b j E v J U U z J T g y J U E y J U U z J T g z J T g w J U U z J T g z J U E w J U U z J T g y J U I 5 J U V G J U J D J T g 4 J U U 0 J U J G J T l E J U U 1 J U F E J T k 4 J U U 1 J T g 1 J T g 4 J U V G J U J D J T g 5 J T I w J U U z J T g x J T h C J U U z J T g y J T g 5 J U U z J T g y J U I 1 J U U z J T g z J U I z J U U z J T g z J T k 3 J U U z J T g z J U F C J T I w J U U z J T g z J T k 1 J U U z J T g y J U E x J U U z J T g y J U E 0 J U U z J T g z J U F C J U U z J T g y J T k y J U U 1 J U E 0 J T g 5 J U U 2 J T h G J T l C J U U z J T g x J T k 5 J U U z J T g y J T h C P C 9 J d G V t U G F 0 a D 4 8 L 0 l 0 Z W 1 M b 2 N h d G l v b j 4 8 U 3 R h Y m x l R W 5 0 c m l l c z 4 8 R W 5 0 c n k g V H l w Z T 0 i S X N Q c m l 2 Y X R l I i B W Y W x 1 Z T 0 i b D A i I C 8 + P E V u d H J 5 I F R 5 c G U 9 I k x v Y W R U b 1 J l c G 9 y d E R p c 2 F i b G V k I i B W Y W x 1 Z T 0 i b D E i I C 8 + P E V u d H J 5 I F R 5 c G U 9 I l F 1 Z X J 5 R 3 J v d X B J R C I g V m F s d W U 9 I n M 3 Y z Y 2 M 2 V l Y S 0 2 M z I 1 L T Q x N T g t Y W N m Z i 0 x N D I 4 N W E 0 Y m Y 1 N D E i I C 8 + P E V u d H J 5 I F R 5 c G U 9 I k 5 h b W V V c G R h d G V k Q W Z 0 Z X J G a W x s I i B W Y W x 1 Z T 0 i b D E 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Q W R k Z W R U b 0 R h d G F N b 2 R l b C I g V m F s d W U 9 I m w w I i A v P j x F b n R y e S B U e X B l P S J G a W x s R X J y b 3 J D b 2 R l I i B W Y W x 1 Z T 0 i c 1 V u a 2 5 v d 2 4 i I C 8 + P E V u d H J 5 I F R 5 c G U 9 I k Z p b G x M Y X N 0 V X B k Y X R l Z C I g V m F s d W U 9 I m Q y M D I w L T A 3 L T I 5 V D E 0 O j I x O j E 5 L j Q x M z A 0 N j l a I i A v P j x F b n R y e S B U e X B l P S J G a W x s U 3 R h d H V z I i B W Y W x 1 Z T 0 i c 0 N v b X B s Z X R l I i A v P j w v U 3 R h Y m x l R W 5 0 c m l l c z 4 8 L 0 l 0 Z W 0 + P E l 0 Z W 0 + P E l 0 Z W 1 M b 2 N h d G l v b j 4 8 S X R l b V R 5 c G U + R m 9 y b X V s Y T w v S X R l b V R 5 c G U + P E l 0 Z W 1 Q Y X R o P l N l Y 3 R p b 2 4 x L y V F M y U 4 M i V B M i V F M y U 4 M y U 4 M C V F M y U 4 M y V B M C V F M y U 4 M i V C O S V F R i V C Q y U 4 O C V F N C V C R i U 5 R C V F N S V B R C U 5 O C V F N S U 4 N S U 4 O C V F R i V C Q y U 4 O S U y M C V F M y U 4 M S U 4 Q i V F M y U 4 M i U 4 O S V F M y U 4 M i V C N S V F M y U 4 M y V C M y V F M y U 4 M y U 5 N y V F M y U 4 M y V B Q i U y M C V F M y U 4 M y U 5 N S V F M y U 4 M i V B M S V F M y U 4 M i V B N C V F M y U 4 M y V B Q i V F M y U 4 M i U 5 M i V F N S V B N C U 4 O S V F N i U 4 R i U 5 Q i V F M y U 4 M S U 5 O S V F M y U 4 M i U 4 Q i 8 l R T M l O D I l Q k Q l R T M l O D M l Q k M l R T M l O D I l Q j k 8 L 0 l 0 Z W 1 Q Y X R o P j w v S X R l b U x v Y 2 F 0 a W 9 u P j x T d G F i b G V F b n R y a W V z I C 8 + P C 9 J d G V t P j x J d G V t P j x J d G V t T G 9 j Y X R p b 2 4 + P E l 0 Z W 1 U e X B l P k Z v c m 1 1 b G E 8 L 0 l 0 Z W 1 U e X B l P j x J d G V t U G F 0 a D 5 T Z W N 0 a W 9 u M S 8 l R T M l O D I l Q T I l R T M l O D M l O D A l R T M l O D M l Q T A l R T M l O D I l Q j k l R U Y l Q k M l O D g l R T Q l Q k Y l O U Q l R T U l Q U Q l O T g l R T U l O D U l O D g l R U Y l Q k M l O D k l M j A l R T M l O D E l O E I l R T M l O D I l O D k l R T M l O D I l Q j U l R T M l O D M l Q j M l R T M l O D M l O T c l R T M l O D M l Q U I l M j A l R T M l O D M l O T U l R T M l O D I l Q T E l R T M l O D I l Q T Q l R T M l O D M l Q U I l R T M l O D I l O T I l R T U l Q T Q l O D k l R T Y l O E Y l O U I l R T M l O D E l O T k l R T M l O D I l O E I v J U U 2 J T k 4 J T g 3 J U U 2 J U E w J U J D J U U z J T g x J T k 1 J U U z J T g y J T h D J U U z J T g x J T l G J U U z J T g z J T k 4 J U U z J T g z J T g z J U U z J T g z J T g w J U U z J T g z J U J D J U U 2 J T k 1 J U I w P C 9 J d G V t U G F 0 a D 4 8 L 0 l 0 Z W 1 M b 2 N h d G l v b j 4 8 U 3 R h Y m x l R W 5 0 c m l l c y A v P j w v S X R l b T 4 8 S X R l b T 4 8 S X R l b U x v Y 2 F 0 a W 9 u P j x J d G V t V H l w Z T 5 G b 3 J t d W x h P C 9 J d G V t V H l w Z T 4 8 S X R l b V B h d G g + U 2 V j d G l v b j E v J U U z J T g y J U E y J U U z J T g z J T g w J U U z J T g z J U E w J U U z J T g y J U I 5 J U V G J U J D J T g 4 J U U 0 J U J G J T l E J U U 1 J U F E J T k 4 J U U 1 J T g 1 J T g 4 J U V G J U J D J T g 5 J T I w J U U z J T g x J T h C J U U z J T g y J T g 5 J U U z J T g z J T k 1 J U U z J T g y J U E x J U U z J T g y J U E 0 J U U z J T g z J U F C J U U z J T g y J T k y J U U 1 J U E 0 J T g 5 J U U 2 J T h G J T l C J U U z J T g x J T k 5 J U U z J T g y J T h C P C 9 J d G V t U G F 0 a D 4 8 L 0 l 0 Z W 1 M b 2 N h d G l v b j 4 8 U 3 R h Y m x l R W 5 0 c m l l c z 4 8 R W 5 0 c n k g V H l w Z T 0 i T G 9 h Z F R v U m V w b 3 J 0 R G l z Y W J s Z W Q i I F Z h b H V l P S J s M S I g L z 4 8 R W 5 0 c n k g V H l w Z T 0 i U X V l c n l H c m 9 1 c E l E I i B W Y W x 1 Z T 0 i c z d j N j Y z Z W V h L T Y z M j U t N D E 1 O C 1 h Y 2 Z m L T E 0 M j g 1 Y T R i Z j U 0 M S I g L z 4 8 R W 5 0 c n k g V H l w Z T 0 i S X N Q c m l 2 Y X R l I i B W Y W x 1 Z T 0 i b D A i I C 8 + P E V u d H J 5 I F R 5 c G U 9 I l J l c 3 V s d F R 5 c G U i I F Z h b H V l P S J z R n V u Y 3 R p b 2 4 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Q W R k Z W R U b 0 R h d G F N b 2 R l b C I g V m F s d W U 9 I m w w I i A v P j x F b n R y e S B U e X B l P S J G a W x s R X J y b 3 J D b 2 R l I i B W Y W x 1 Z T 0 i c 1 V u a 2 5 v d 2 4 i I C 8 + P E V u d H J 5 I F R 5 c G U 9 I k Z p b G x M Y X N 0 V X B k Y X R l Z C I g V m F s d W U 9 I m Q y M D I w L T A 3 L T I 5 V D E 0 O j I x O j E 5 L j Q y O D Y 3 M z N a I i A v P j x F b n R y e S B U e X B l P S J G a W x s U 3 R h d H V z I i B W Y W x 1 Z T 0 i c 0 N v b X B s Z X R l I i A v P j w v U 3 R h Y m x l R W 5 0 c m l l c z 4 8 L 0 l 0 Z W 0 + P E l 0 Z W 0 + P E l 0 Z W 1 M b 2 N h d G l v b j 4 8 S X R l b V R 5 c G U + R m 9 y b X V s Y T w v S X R l b V R 5 c G U + P E l 0 Z W 1 Q Y X R o P l N l Y 3 R p b 2 4 x L y V F M y U 4 M i V B M i V F M y U 4 M y U 4 M C V F M y U 4 M y V B M C V F M y U 4 M i V C O S V F R i V C Q y U 4 O C V F N C V C R i U 5 R C V F N S V B R C U 5 O C V F N S U 4 N S U 4 O C V F R i V C Q y U 4 O S U y M C V F M y U 4 M S U 4 Q i V F M y U 4 M i U 4 O S V F M y U 4 M y U 5 N S V F M y U 4 M i V B M S V F M y U 4 M i V B N C V F M y U 4 M y V B Q i V F M y U 4 M i U 5 M i V F N S V B N C U 4 O S V F N i U 4 R i U 5 Q i V F M y U 4 M S U 5 O S V F M y U 4 M i U 4 Q i 8 l R T M l O D I l Q k Q l R T M l O D M l Q k M l R T M l O D I l Q j k 8 L 0 l 0 Z W 1 Q Y X R o P j w v S X R l b U x v Y 2 F 0 a W 9 u P j x T d G F i b G V F b n R y a W V z I C 8 + P C 9 J d G V t P j x J d G V t P j x J d G V t T G 9 j Y X R p b 2 4 + P E l 0 Z W 1 U e X B l P k Z v c m 1 1 b G E 8 L 0 l 0 Z W 1 U e X B l P j x J d G V t U G F 0 a D 5 T Z W N 0 a W 9 u M S 8 l R T M l O D I l Q T I l R T M l O D M l O D A l R T M l O D M l Q T A l R T M l O D I l Q j k l R U Y l Q k M l O D g l R T Q l Q k Y l O U Q l R T U l Q U Q l O T g l R T U l O D U l O D g l R U Y l Q k M l O D k v J U U z J T g z J T k 1 J U U z J T g y J U E z J U U z J T g z J U F C J U U z J T g y J U J G J U U z J T g z J U J D J U U 5 J T g x J U I 4 J U U 2 J T h B J T l F J U U z J T g x J T k 1 J U U z J T g y J T h D J U U z J T g x J T l G J U U 5 J T l E J T l F J U U 4 J U E x J U E 4 J U U 3 J U E 0 J U J B J U U z J T g x J U F F J U U z J T g z J T k 1 J U U z J T g y J U E x J U U z J T g y J U E 0 J U U z J T g z J U F C M T w v S X R l b V B h d G g + P C 9 J d G V t T G 9 j Y X R p b 2 4 + P F N 0 Y W J s Z U V u d H J p Z X M g L z 4 8 L 0 l 0 Z W 0 + P E l 0 Z W 0 + P E l 0 Z W 1 M b 2 N h d G l v b j 4 8 S X R l b V R 5 c G U + R m 9 y b X V s Y T w v S X R l b V R 5 c G U + P E l 0 Z W 1 Q Y X R o P l N l Y 3 R p b 2 4 x L y V F M y U 4 M i V B M i V F M y U 4 M y U 4 M C V F M y U 4 M y V B M C V F M y U 4 M i V C O S V F R i V C Q y U 4 O C V F N C V C R i U 5 R C V F N S V B R C U 5 O C V F N S U 4 N S U 4 O C V F R i V C Q y U 4 O S 8 l R T M l O D I l Q U I l R T M l O D I l Q j k l R T M l O D I l Q k Y l R T M l O D M l Q T A l R T k l O T Y l Q T I l R T Y l O T U l Q j A l R T M l O D E l Q U U l R T U l O T E l Q k M l R T M l O D E l Q j M l R T U l O D c l Q k E l R T M l O D E l O T c x P C 9 J d G V t U G F 0 a D 4 8 L 0 l 0 Z W 1 M b 2 N h d G l v b j 4 8 U 3 R h Y m x l R W 5 0 c m l l c y A v P j w v S X R l b T 4 8 S X R l b T 4 8 S X R l b U x v Y 2 F 0 a W 9 u P j x J d G V t V H l w Z T 5 G b 3 J t d W x h P C 9 J d G V t V H l w Z T 4 8 S X R l b V B h d G g + U 2 V j d G l v b j E v J U U z J T g y J U E y J U U z J T g z J T g w J U U z J T g z J U E w J U U z J T g y J U I 5 J U V G J U J D J T g 4 J U U 0 J U J G J T l E J U U 1 J U F E J T k 4 J U U 1 J T g 1 J T g 4 J U V G J U J D J T g 5 L y V F N S U 5 M C U 4 R C V F N S U 4 O S U 4 R C V F M y U 4 M S U 4 Q y V F N S V B N C U 4 O S V F N i U 5 Q i V C N C V F M y U 4 M S U 5 N S V F M y U 4 M i U 4 Q y V F M y U 4 M S U 5 R i V F N S U 4 O C U 5 N y U y M D E 8 L 0 l 0 Z W 1 Q Y X R o P j w v S X R l b U x v Y 2 F 0 a W 9 u P j x T d G F i b G V F b n R y a W V z I C 8 + P C 9 J d G V t P j x J d G V t P j x J d G V t T G 9 j Y X R p b 2 4 + P E l 0 Z W 1 U e X B l P k Z v c m 1 1 b G E 8 L 0 l 0 Z W 1 U e X B l P j x J d G V t U G F 0 a D 5 T Z W N 0 a W 9 u M S 8 l R T M l O D I l Q T I l R T M l O D M l O D A l R T M l O D M l Q T A l R T M l O D I l Q j k l R U Y l Q k M l O D g l R T Q l Q k Y l O U Q l R T U l Q U Q l O T g l R T U l O D U l O D g l R U Y l Q k M l O D k v J U U 1 J T g 5 J T h B J U U 5 J T k 5 J U E 0 J U U z J T g x J T k 1 J U U z J T g y J T h D J U U z J T g x J T l G J U U 0 J U J C J T k 2 J U U z J T g x J U F F J U U 1 J T g 4 J T k 3 M T w v S X R l b V B h d G g + P C 9 J d G V t T G 9 j Y X R p b 2 4 + P F N 0 Y W J s Z U V u d H J p Z X M g L z 4 8 L 0 l 0 Z W 0 + P E l 0 Z W 0 + P E l 0 Z W 1 M b 2 N h d G l v b j 4 8 S X R l b V R 5 c G U + R m 9 y b X V s Y T w v S X R l b V R 5 c G U + P E l 0 Z W 1 Q Y X R o P l N l Y 3 R p b 2 4 x L y V F M y U 4 M i V B M i V F M y U 4 M y U 4 M C V F M y U 4 M y V B M C V F M y U 4 M i V C O S V F R i V C Q y U 4 O C V F N C V C R i U 5 R C V F N S V B R C U 5 O C V F N S U 4 N S U 4 O C V F R i V C Q y U 4 O S 8 l R T U l Q j E l O T U l R T k l O T Y l O E I l R T M l O D E l O T U l R T M l O D I l O E M l R T M l O D E l O U Y l R T M l O D M l O D Y l R T M l O D M l Q k M l R T M l O D M l O T Y l R T M l O D M l Q U I l R T U l O D g l O T c x P C 9 J d G V t U G F 0 a D 4 8 L 0 l 0 Z W 1 M b 2 N h d G l v b j 4 8 U 3 R h Y m x l R W 5 0 c m l l c y A v P j w v S X R l b T 4 8 S X R l b T 4 8 S X R l b U x v Y 2 F 0 a W 9 u P j x J d G V t V H l w Z T 5 G b 3 J t d W x h P C 9 J d G V t V H l w Z T 4 8 S X R l b V B h d G g + U 2 V j d G l v b j E v J U U z J T g y J U E y J U U z J T g z J T g w J U U z J T g z J U E w J U U z J T g y J U I 5 J U V G J U J D J T g 4 J U U 0 J U J G J T l E J U U 1 J U F E J T k 4 J U U 1 J T g 1 J T g 4 J U V G J U J D J T g 5 L y V F N S V B N C U 4 O S V F N i U 5 Q i V C N C V F M y U 4 M S U 5 N S V F M y U 4 M i U 4 Q y V F M y U 4 M S U 5 R i V F N S U 5 R S U 4 Q j w v S X R l b V B h d G g + P C 9 J d G V t T G 9 j Y X R p b 2 4 + P F N 0 Y W J s Z U V u d H J p Z X M g L z 4 8 L 0 l 0 Z W 0 + P C 9 J d G V t c z 4 8 L 0 x v Y 2 F s U G F j a 2 F n Z U 1 l d G F k Y X R h R m l s Z T 4 W A A A A U E s F B g A A A A A A A A A A A A A A A A A A A A A A A N o A A A A B A A A A 0 I y d 3 w E V 0 R G M e g D A T 8 K X 6 w E A A A B B r + f z y a B w T L 5 u 6 7 B r J A + 5 A A A A A A I A A A A A A A N m A A D A A A A A E A A A A H v u J t F 0 q 1 D d M I u I b J g 1 e 3 Y A A A A A B I A A A K A A A A A Q A A A A d T 5 Y r J r M M L e 5 q L B s p 0 x 2 1 F A A A A C 2 v u t u b O s i L Y h y 3 5 d K i P h G f V 2 E 8 Q z 9 e 8 M L S 9 I o N 4 v a 0 D 6 E r h i B 8 6 f D 4 X K Q z i n 5 E b P E u I B V H L B O Q 9 O w G n 8 k H p F 4 C 2 6 6 E U 3 V k W e T 6 m A k b 0 e 6 w x Q A A A C i g D 0 0 N H R v j n X d 5 p P n A m 9 S h b q + I g = = < / D a t a M a s h u p > 
</file>

<file path=customXml/itemProps1.xml><?xml version="1.0" encoding="utf-8"?>
<ds:datastoreItem xmlns:ds="http://schemas.openxmlformats.org/officeDocument/2006/customXml" ds:itemID="{930711C8-818D-488E-A2D8-2567D100F08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作業要領</vt:lpstr>
      <vt:lpstr>01自己採点表</vt:lpstr>
      <vt:lpstr>1行化シート</vt:lpstr>
      <vt:lpstr>リスト入力マスタ</vt:lpstr>
      <vt:lpstr>保険者マスタ</vt:lpstr>
      <vt:lpstr>都道府県マスタ</vt:lpstr>
      <vt:lpstr>'01自己採点表'!Print_Area</vt:lpstr>
      <vt:lpstr>'1行化シート'!Print_Area</vt:lpstr>
      <vt:lpstr>作業要領!Print_Area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村上 友博(murakami-tomohiro)</cp:lastModifiedBy>
  <cp:revision/>
  <cp:lastPrinted>2025-07-09T08:53:55Z</cp:lastPrinted>
  <dcterms:created xsi:type="dcterms:W3CDTF">2019-07-19T01:35:27Z</dcterms:created>
  <dcterms:modified xsi:type="dcterms:W3CDTF">2025-07-09T09:11:15Z</dcterms:modified>
  <cp:category/>
  <cp:contentStatus/>
</cp:coreProperties>
</file>